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5\лютий 2025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86" i="1" l="1"/>
  <c r="P86" i="1"/>
  <c r="O86" i="1"/>
  <c r="N86" i="1"/>
  <c r="M87" i="1" l="1"/>
  <c r="H87" i="1"/>
  <c r="J57" i="1"/>
  <c r="N95" i="1"/>
  <c r="Q25" i="1" l="1"/>
  <c r="O85" i="1"/>
  <c r="O84" i="1"/>
  <c r="O83" i="1"/>
  <c r="O82" i="1"/>
  <c r="O81" i="1"/>
  <c r="O80" i="1"/>
  <c r="O79" i="1"/>
  <c r="O78" i="1"/>
  <c r="O77" i="1"/>
  <c r="O76" i="1"/>
  <c r="O75" i="1"/>
  <c r="O73" i="1"/>
  <c r="O72" i="1"/>
  <c r="O71" i="1"/>
  <c r="O70" i="1"/>
  <c r="O69" i="1"/>
  <c r="O68" i="1"/>
  <c r="O67" i="1"/>
  <c r="O66" i="1"/>
  <c r="O65" i="1"/>
  <c r="O64" i="1"/>
  <c r="O63" i="1"/>
  <c r="O62" i="1"/>
  <c r="O59" i="1"/>
  <c r="O55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2" i="1"/>
  <c r="O31" i="1"/>
  <c r="O29" i="1"/>
  <c r="O28" i="1"/>
  <c r="O27" i="1"/>
  <c r="Q27" i="1" s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85" i="1"/>
  <c r="N84" i="1"/>
  <c r="N83" i="1"/>
  <c r="N82" i="1"/>
  <c r="N81" i="1"/>
  <c r="N80" i="1"/>
  <c r="N79" i="1"/>
  <c r="N78" i="1"/>
  <c r="N77" i="1"/>
  <c r="N76" i="1"/>
  <c r="N75" i="1"/>
  <c r="N73" i="1"/>
  <c r="N72" i="1"/>
  <c r="N71" i="1"/>
  <c r="N70" i="1"/>
  <c r="N69" i="1"/>
  <c r="N68" i="1"/>
  <c r="N67" i="1"/>
  <c r="N66" i="1"/>
  <c r="N65" i="1"/>
  <c r="N64" i="1"/>
  <c r="N63" i="1"/>
  <c r="N62" i="1"/>
  <c r="N59" i="1"/>
  <c r="N57" i="1" s="1"/>
  <c r="N55" i="1"/>
  <c r="N54" i="1" s="1"/>
  <c r="N53" i="1"/>
  <c r="N52" i="1"/>
  <c r="N51" i="1"/>
  <c r="N50" i="1"/>
  <c r="N49" i="1" s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2" i="1"/>
  <c r="N31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N10" i="1"/>
  <c r="J8" i="1"/>
  <c r="I8" i="1"/>
  <c r="J12" i="1"/>
  <c r="I12" i="1"/>
  <c r="J30" i="1"/>
  <c r="I30" i="1"/>
  <c r="N33" i="1"/>
  <c r="J33" i="1"/>
  <c r="I33" i="1"/>
  <c r="J49" i="1"/>
  <c r="I49" i="1"/>
  <c r="J54" i="1"/>
  <c r="I54" i="1"/>
  <c r="I57" i="1"/>
  <c r="J61" i="1"/>
  <c r="I61" i="1"/>
  <c r="K74" i="1"/>
  <c r="J74" i="1"/>
  <c r="I74" i="1"/>
  <c r="F74" i="1"/>
  <c r="E74" i="1"/>
  <c r="G62" i="1"/>
  <c r="P62" i="1"/>
  <c r="I87" i="1" l="1"/>
  <c r="J87" i="1"/>
  <c r="N30" i="1"/>
  <c r="O74" i="1"/>
  <c r="O49" i="1"/>
  <c r="O33" i="1"/>
  <c r="O30" i="1"/>
  <c r="O12" i="1"/>
  <c r="N12" i="1"/>
  <c r="N74" i="1"/>
  <c r="O61" i="1"/>
  <c r="N61" i="1"/>
  <c r="Q62" i="1"/>
  <c r="P28" i="1"/>
  <c r="P85" i="1"/>
  <c r="Q85" i="1" s="1"/>
  <c r="K12" i="1"/>
  <c r="K87" i="1" s="1"/>
  <c r="F61" i="1"/>
  <c r="F12" i="1"/>
  <c r="F87" i="1" s="1"/>
  <c r="F8" i="1"/>
  <c r="F33" i="1"/>
  <c r="P29" i="1"/>
  <c r="P26" i="1"/>
  <c r="D12" i="1"/>
  <c r="D87" i="1" s="1"/>
  <c r="E12" i="1"/>
  <c r="E87" i="1" s="1"/>
  <c r="L94" i="1"/>
  <c r="N87" i="1" l="1"/>
  <c r="Q26" i="1"/>
  <c r="R26" i="1"/>
  <c r="R28" i="1"/>
  <c r="Q28" i="1"/>
  <c r="R29" i="1"/>
  <c r="Q29" i="1"/>
  <c r="H12" i="1"/>
  <c r="L76" i="1"/>
  <c r="H80" i="1"/>
  <c r="H79" i="1"/>
  <c r="H77" i="1"/>
  <c r="G81" i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59" i="1"/>
  <c r="G55" i="1"/>
  <c r="G54" i="1" s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20" i="1"/>
  <c r="G19" i="1"/>
  <c r="G18" i="1"/>
  <c r="G17" i="1"/>
  <c r="G16" i="1"/>
  <c r="G15" i="1"/>
  <c r="G14" i="1"/>
  <c r="G13" i="1"/>
  <c r="D74" i="1"/>
  <c r="G12" i="1" l="1"/>
  <c r="G87" i="1" s="1"/>
  <c r="L37" i="1"/>
  <c r="P46" i="1" l="1"/>
  <c r="M12" i="1"/>
  <c r="R24" i="1"/>
  <c r="H24" i="1"/>
  <c r="L22" i="1"/>
  <c r="H22" i="1"/>
  <c r="P22" i="1"/>
  <c r="R22" i="1" l="1"/>
  <c r="R46" i="1"/>
  <c r="Q46" i="1"/>
  <c r="Q24" i="1"/>
  <c r="Q22" i="1"/>
  <c r="P63" i="1"/>
  <c r="Q63" i="1" s="1"/>
  <c r="Q23" i="1" l="1"/>
  <c r="R23" i="1" l="1"/>
  <c r="L84" i="1"/>
  <c r="H84" i="1"/>
  <c r="H83" i="1"/>
  <c r="G84" i="1"/>
  <c r="G83" i="1"/>
  <c r="E8" i="1" l="1"/>
  <c r="H56" i="1" l="1"/>
  <c r="P83" i="1" l="1"/>
  <c r="Q83" i="1" l="1"/>
  <c r="R83" i="1"/>
  <c r="K91" i="1"/>
  <c r="P91" i="1" s="1"/>
  <c r="O56" i="1" l="1"/>
  <c r="O54" i="1" s="1"/>
  <c r="N56" i="1"/>
  <c r="P77" i="1" l="1"/>
  <c r="Q77" i="1" l="1"/>
  <c r="R77" i="1"/>
  <c r="F54" i="1"/>
  <c r="K54" i="1"/>
  <c r="M54" i="1"/>
  <c r="E54" i="1"/>
  <c r="D54" i="1"/>
  <c r="H54" i="1" l="1"/>
  <c r="P56" i="1"/>
  <c r="H21" i="1"/>
  <c r="J96" i="1" l="1"/>
  <c r="I96" i="1"/>
  <c r="F96" i="1"/>
  <c r="E96" i="1"/>
  <c r="D96" i="1"/>
  <c r="P95" i="1"/>
  <c r="O95" i="1"/>
  <c r="L95" i="1"/>
  <c r="G95" i="1"/>
  <c r="P94" i="1"/>
  <c r="O94" i="1"/>
  <c r="N94" i="1"/>
  <c r="G94" i="1"/>
  <c r="K93" i="1"/>
  <c r="J93" i="1"/>
  <c r="I93" i="1"/>
  <c r="F93" i="1"/>
  <c r="E93" i="1"/>
  <c r="D93" i="1"/>
  <c r="P92" i="1"/>
  <c r="Q92" i="1" s="1"/>
  <c r="L92" i="1"/>
  <c r="J89" i="1"/>
  <c r="I89" i="1"/>
  <c r="E89" i="1"/>
  <c r="D89" i="1"/>
  <c r="P84" i="1"/>
  <c r="P82" i="1"/>
  <c r="L82" i="1"/>
  <c r="H82" i="1"/>
  <c r="G82" i="1"/>
  <c r="P81" i="1"/>
  <c r="P80" i="1"/>
  <c r="P79" i="1"/>
  <c r="P78" i="1"/>
  <c r="P76" i="1"/>
  <c r="P75" i="1"/>
  <c r="P73" i="1"/>
  <c r="L73" i="1"/>
  <c r="P72" i="1"/>
  <c r="L72" i="1"/>
  <c r="P71" i="1"/>
  <c r="L71" i="1"/>
  <c r="P70" i="1"/>
  <c r="L70" i="1"/>
  <c r="P69" i="1"/>
  <c r="H69" i="1"/>
  <c r="P68" i="1"/>
  <c r="L68" i="1"/>
  <c r="H68" i="1"/>
  <c r="P67" i="1"/>
  <c r="R67" i="1" s="1"/>
  <c r="P66" i="1"/>
  <c r="R66" i="1" s="1"/>
  <c r="P65" i="1"/>
  <c r="L65" i="1"/>
  <c r="P64" i="1"/>
  <c r="K61" i="1"/>
  <c r="E61" i="1"/>
  <c r="D61" i="1"/>
  <c r="P60" i="1"/>
  <c r="O60" i="1"/>
  <c r="O57" i="1" s="1"/>
  <c r="O87" i="1" s="1"/>
  <c r="N60" i="1"/>
  <c r="L60" i="1"/>
  <c r="P59" i="1"/>
  <c r="H59" i="1"/>
  <c r="G57" i="1"/>
  <c r="P58" i="1"/>
  <c r="O58" i="1"/>
  <c r="N58" i="1"/>
  <c r="K57" i="1"/>
  <c r="F57" i="1"/>
  <c r="E57" i="1"/>
  <c r="D57" i="1"/>
  <c r="P55" i="1"/>
  <c r="P54" i="1" s="1"/>
  <c r="L55" i="1"/>
  <c r="L54" i="1" s="1"/>
  <c r="H55" i="1"/>
  <c r="P53" i="1"/>
  <c r="H53" i="1"/>
  <c r="P52" i="1"/>
  <c r="H52" i="1"/>
  <c r="P51" i="1"/>
  <c r="H51" i="1"/>
  <c r="P50" i="1"/>
  <c r="H50" i="1"/>
  <c r="K49" i="1"/>
  <c r="F49" i="1"/>
  <c r="E49" i="1"/>
  <c r="D49" i="1"/>
  <c r="P48" i="1"/>
  <c r="L48" i="1"/>
  <c r="H48" i="1"/>
  <c r="P47" i="1"/>
  <c r="H47" i="1"/>
  <c r="P45" i="1"/>
  <c r="L45" i="1"/>
  <c r="H45" i="1"/>
  <c r="P44" i="1"/>
  <c r="L44" i="1"/>
  <c r="P43" i="1"/>
  <c r="L43" i="1"/>
  <c r="P42" i="1"/>
  <c r="L42" i="1"/>
  <c r="H42" i="1"/>
  <c r="P41" i="1"/>
  <c r="L41" i="1"/>
  <c r="P40" i="1"/>
  <c r="L40" i="1"/>
  <c r="H40" i="1"/>
  <c r="P39" i="1"/>
  <c r="L39" i="1"/>
  <c r="P38" i="1"/>
  <c r="L38" i="1"/>
  <c r="P37" i="1"/>
  <c r="M37" i="1"/>
  <c r="H37" i="1"/>
  <c r="P36" i="1"/>
  <c r="L36" i="1"/>
  <c r="H36" i="1"/>
  <c r="P35" i="1"/>
  <c r="L35" i="1"/>
  <c r="H35" i="1"/>
  <c r="P34" i="1"/>
  <c r="L34" i="1"/>
  <c r="H34" i="1"/>
  <c r="K33" i="1"/>
  <c r="E33" i="1"/>
  <c r="D33" i="1"/>
  <c r="P32" i="1"/>
  <c r="L32" i="1"/>
  <c r="L30" i="1" s="1"/>
  <c r="H32" i="1"/>
  <c r="P31" i="1"/>
  <c r="H31" i="1"/>
  <c r="K30" i="1"/>
  <c r="F30" i="1"/>
  <c r="E30" i="1"/>
  <c r="D30" i="1"/>
  <c r="P21" i="1"/>
  <c r="L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P9" i="1"/>
  <c r="O9" i="1"/>
  <c r="O8" i="1" s="1"/>
  <c r="N9" i="1"/>
  <c r="N8" i="1" s="1"/>
  <c r="H9" i="1"/>
  <c r="G9" i="1"/>
  <c r="K8" i="1"/>
  <c r="D8" i="1"/>
  <c r="P74" i="1" l="1"/>
  <c r="I97" i="1"/>
  <c r="E97" i="1"/>
  <c r="J97" i="1"/>
  <c r="M33" i="1"/>
  <c r="P12" i="1"/>
  <c r="P87" i="1" s="1"/>
  <c r="R87" i="1" s="1"/>
  <c r="L12" i="1"/>
  <c r="K96" i="1"/>
  <c r="K90" i="1"/>
  <c r="K89" i="1" s="1"/>
  <c r="G30" i="1"/>
  <c r="H30" i="1"/>
  <c r="P49" i="1"/>
  <c r="R58" i="1"/>
  <c r="P30" i="1"/>
  <c r="G96" i="1"/>
  <c r="O96" i="1"/>
  <c r="N93" i="1"/>
  <c r="N90" i="1" s="1"/>
  <c r="N89" i="1" s="1"/>
  <c r="R84" i="1"/>
  <c r="G49" i="1"/>
  <c r="L49" i="1"/>
  <c r="G74" i="1"/>
  <c r="R14" i="1"/>
  <c r="R16" i="1"/>
  <c r="R19" i="1"/>
  <c r="R80" i="1"/>
  <c r="L61" i="1"/>
  <c r="L87" i="1" s="1"/>
  <c r="Q70" i="1"/>
  <c r="Q71" i="1"/>
  <c r="Q72" i="1"/>
  <c r="Q73" i="1"/>
  <c r="G61" i="1"/>
  <c r="G8" i="1"/>
  <c r="R15" i="1"/>
  <c r="R18" i="1"/>
  <c r="R79" i="1"/>
  <c r="Q95" i="1"/>
  <c r="Q53" i="1"/>
  <c r="L57" i="1"/>
  <c r="G93" i="1"/>
  <c r="G90" i="1" s="1"/>
  <c r="G89" i="1" s="1"/>
  <c r="O93" i="1"/>
  <c r="O90" i="1" s="1"/>
  <c r="O89" i="1" s="1"/>
  <c r="L93" i="1"/>
  <c r="L96" i="1" s="1"/>
  <c r="L8" i="1"/>
  <c r="L33" i="1"/>
  <c r="Q9" i="1"/>
  <c r="R21" i="1"/>
  <c r="R31" i="1"/>
  <c r="R32" i="1"/>
  <c r="Q37" i="1"/>
  <c r="Q38" i="1"/>
  <c r="R40" i="1"/>
  <c r="Q43" i="1"/>
  <c r="Q47" i="1"/>
  <c r="Q48" i="1"/>
  <c r="R55" i="1"/>
  <c r="R54" i="1" s="1"/>
  <c r="R59" i="1"/>
  <c r="Q60" i="1"/>
  <c r="Q45" i="1"/>
  <c r="G33" i="1"/>
  <c r="Q17" i="1"/>
  <c r="Q13" i="1"/>
  <c r="H8" i="1"/>
  <c r="P8" i="1"/>
  <c r="R10" i="1"/>
  <c r="R11" i="1"/>
  <c r="R13" i="1"/>
  <c r="R17" i="1"/>
  <c r="Q19" i="1"/>
  <c r="R20" i="1"/>
  <c r="Q21" i="1"/>
  <c r="H33" i="1"/>
  <c r="P33" i="1"/>
  <c r="R34" i="1"/>
  <c r="R35" i="1"/>
  <c r="R36" i="1"/>
  <c r="Q39" i="1"/>
  <c r="Q40" i="1"/>
  <c r="Q41" i="1"/>
  <c r="Q42" i="1"/>
  <c r="R44" i="1"/>
  <c r="R45" i="1"/>
  <c r="H49" i="1"/>
  <c r="Q50" i="1"/>
  <c r="Q51" i="1"/>
  <c r="Q52" i="1"/>
  <c r="R53" i="1"/>
  <c r="H57" i="1"/>
  <c r="P57" i="1"/>
  <c r="H61" i="1"/>
  <c r="R68" i="1"/>
  <c r="R69" i="1"/>
  <c r="H74" i="1"/>
  <c r="L74" i="1"/>
  <c r="Q76" i="1"/>
  <c r="Q78" i="1"/>
  <c r="Q79" i="1"/>
  <c r="Q80" i="1"/>
  <c r="Q81" i="1"/>
  <c r="Q82" i="1"/>
  <c r="Q84" i="1"/>
  <c r="F90" i="1"/>
  <c r="F89" i="1" s="1"/>
  <c r="P93" i="1"/>
  <c r="P96" i="1" s="1"/>
  <c r="N96" i="1"/>
  <c r="R9" i="1"/>
  <c r="Q10" i="1"/>
  <c r="Q11" i="1"/>
  <c r="Q14" i="1"/>
  <c r="Q15" i="1"/>
  <c r="Q16" i="1"/>
  <c r="Q18" i="1"/>
  <c r="Q20" i="1"/>
  <c r="Q31" i="1"/>
  <c r="Q32" i="1"/>
  <c r="Q34" i="1"/>
  <c r="Q35" i="1"/>
  <c r="Q36" i="1"/>
  <c r="R37" i="1"/>
  <c r="R42" i="1"/>
  <c r="Q44" i="1"/>
  <c r="R47" i="1"/>
  <c r="R48" i="1"/>
  <c r="R50" i="1"/>
  <c r="R51" i="1"/>
  <c r="R52" i="1"/>
  <c r="Q55" i="1"/>
  <c r="Q54" i="1" s="1"/>
  <c r="Q58" i="1"/>
  <c r="Q59" i="1"/>
  <c r="P61" i="1"/>
  <c r="Q64" i="1"/>
  <c r="Q65" i="1"/>
  <c r="Q66" i="1"/>
  <c r="Q67" i="1"/>
  <c r="Q68" i="1"/>
  <c r="Q69" i="1"/>
  <c r="Q75" i="1"/>
  <c r="R81" i="1"/>
  <c r="R82" i="1"/>
  <c r="Q94" i="1"/>
  <c r="G97" i="1" l="1"/>
  <c r="L97" i="1"/>
  <c r="N97" i="1"/>
  <c r="R74" i="1"/>
  <c r="R12" i="1"/>
  <c r="R49" i="1"/>
  <c r="Q12" i="1"/>
  <c r="K97" i="1"/>
  <c r="M97" i="1" s="1"/>
  <c r="D97" i="1"/>
  <c r="R30" i="1"/>
  <c r="R57" i="1"/>
  <c r="L90" i="1"/>
  <c r="L89" i="1" s="1"/>
  <c r="R8" i="1"/>
  <c r="R61" i="1"/>
  <c r="R33" i="1"/>
  <c r="Q49" i="1"/>
  <c r="Q93" i="1"/>
  <c r="Q96" i="1" s="1"/>
  <c r="P90" i="1"/>
  <c r="Q74" i="1"/>
  <c r="Q57" i="1"/>
  <c r="Q8" i="1"/>
  <c r="F97" i="1"/>
  <c r="H97" i="1" s="1"/>
  <c r="Q61" i="1"/>
  <c r="Q33" i="1"/>
  <c r="Q30" i="1"/>
  <c r="Q87" i="1" l="1"/>
  <c r="Q97" i="1" s="1"/>
  <c r="O97" i="1"/>
  <c r="P89" i="1"/>
  <c r="Q89" i="1" s="1"/>
  <c r="Q90" i="1"/>
  <c r="P97" i="1"/>
  <c r="R97" i="1" l="1"/>
</calcChain>
</file>

<file path=xl/sharedStrings.xml><?xml version="1.0" encoding="utf-8"?>
<sst xmlns="http://schemas.openxmlformats.org/spreadsheetml/2006/main" count="175" uniqueCount="161">
  <si>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</si>
  <si>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</si>
  <si>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</si>
  <si>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</si>
  <si>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</si>
  <si>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</si>
  <si>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</si>
  <si>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</si>
  <si>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</si>
  <si>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</si>
  <si>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</si>
  <si>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</si>
  <si>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</si>
  <si>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</si>
  <si>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</si>
  <si>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</si>
  <si>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</si>
  <si>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</si>
  <si>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</si>
  <si>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</si>
  <si>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</si>
  <si>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</si>
  <si>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</si>
  <si>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</si>
  <si>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</si>
  <si>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</si>
  <si>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</si>
  <si>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</si>
  <si>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</si>
  <si>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</si>
  <si>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</si>
  <si>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</si>
  <si>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</si>
  <si>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</si>
  <si>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</si>
  <si>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</si>
  <si>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</si>
  <si>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</si>
  <si>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</si>
  <si>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</si>
  <si>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</si>
  <si>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</si>
  <si>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</si>
  <si>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</si>
  <si>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</si>
  <si>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</si>
  <si>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</si>
  <si>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</si>
  <si>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</si>
  <si>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</si>
  <si>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</si>
  <si>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</si>
  <si>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</si>
  <si>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</si>
  <si>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</si>
  <si>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</si>
  <si>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</si>
  <si>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</si>
  <si>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</si>
  <si>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</si>
  <si>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</si>
  <si>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</si>
  <si>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</si>
  <si>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</si>
  <si>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</si>
  <si>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</si>
  <si>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</si>
  <si>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</si>
  <si>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</si>
  <si>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</si>
  <si>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</si>
  <si>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</si>
  <si>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</si>
  <si>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</si>
  <si>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</si>
  <si>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</si>
  <si>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</si>
  <si>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</si>
  <si>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</si>
  <si>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</si>
  <si>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</si>
  <si>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</si>
  <si>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</si>
  <si>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</si>
  <si>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</si>
  <si>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</si>
  <si>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</si>
  <si>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</si>
  <si>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</si>
  <si>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6080</t>
  </si>
  <si>
    <t>Реалізація державних та місцевих житлових програм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</si>
  <si>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</si>
  <si>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</si>
  <si>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</si>
  <si>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</si>
  <si>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</si>
  <si>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</si>
  <si>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</si>
  <si>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</si>
  <si>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7370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</si>
  <si>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</si>
  <si>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</si>
  <si>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</si>
  <si>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</si>
  <si>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</si>
  <si>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</si>
  <si>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</si>
  <si>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</si>
  <si>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</si>
  <si>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</si>
  <si>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</si>
  <si>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</si>
  <si>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</si>
  <si>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</si>
  <si>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</si>
  <si>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</si>
  <si>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</si>
  <si>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</si>
  <si>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</si>
  <si>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</si>
  <si>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</si>
  <si>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</si>
  <si>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</si>
  <si>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</si>
  <si>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</si>
  <si>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</si>
  <si>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</si>
  <si>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</si>
  <si>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</si>
  <si>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</si>
  <si>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</si>
  <si>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</si>
  <si>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</si>
  <si>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</si>
  <si>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</si>
  <si>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</si>
  <si>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</si>
  <si>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</si>
  <si>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</si>
  <si>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</si>
  <si>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</si>
  <si>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</si>
  <si>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</si>
  <si>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ВИДАТКИ ТА КРЕДИТУВАННЯ - УСЬОГО</t>
  </si>
  <si>
    <t>Заступник начальника-начальник бюджетного відділу</t>
  </si>
  <si>
    <t>Надія ПАНАСЮК</t>
  </si>
  <si>
    <t>Підтримка і розвиток спортивної інфраструктури</t>
  </si>
  <si>
    <t>Утилізація відходів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</si>
  <si>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</si>
  <si>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</si>
  <si>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</si>
  <si>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</si>
  <si>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</si>
  <si>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</si>
  <si>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</si>
  <si>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</si>
  <si>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>Виконання заходів щодо облаштування безпечних умов у закладах, що надають загальну середню освіту (облаштування укритів), зокрема військових (військово-морських, військово-спортивних) ліцеях, ліцеях з посиленою військово-фізичною підготовкою</t>
  </si>
  <si>
    <t>Аналіз виконання бюджету Нетішинської міської територіальної громади по видатках та кредитуванню станом на 01.03.2025 року</t>
  </si>
  <si>
    <t>виконано станом на 01.03.2025</t>
  </si>
  <si>
    <t>виконано станом на 01.03.2024</t>
  </si>
  <si>
    <t>затверджено на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</si>
</sst>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164" fontId="11" fillId="0" borderId="0" xfId="0" applyNumberFormat="1" applyFont="1" applyFill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4" fontId="3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91" workbookViewId="0">
      <selection activeCell="R86" sqref="R86"/>
    </sheetView>
  </sheetViews>
  <sheetFormatPr defaultRowHeight="15" x14ac:dyDescent="0.25"/>
  <cols>
    <col min="1" max="1" width="3.42578125" customWidth="1"/>
    <col min="2" max="2" width="6.85546875" customWidth="1"/>
    <col min="3" max="3" width="31.85546875" customWidth="1"/>
    <col min="5" max="5" width="8.5703125" customWidth="1"/>
    <col min="7" max="7" width="8.85546875" customWidth="1"/>
    <col min="8" max="8" width="7.5703125" customWidth="1"/>
    <col min="9" max="9" width="8.5703125" customWidth="1"/>
    <col min="10" max="10" width="9" customWidth="1"/>
    <col min="11" max="11" width="8.28515625" customWidth="1"/>
    <col min="12" max="12" width="7.140625" customWidth="1"/>
    <col min="13" max="13" width="7.5703125" customWidth="1"/>
    <col min="17" max="17" width="8.28515625" customWidth="1"/>
    <col min="18" max="18" width="8" style="76" customWidth="1"/>
  </cols>
  <sheetData>
    <row r="1" spans="1:19" ht="16.5" x14ac:dyDescent="0.25">
      <c r="A1" s="82" t="s">
        <v>157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71"/>
    </row>
    <row r="2" spans="1:19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71"/>
    </row>
    <row r="3" spans="1:19" x14ac:dyDescent="0.25">
      <c r="A3" s="83" t="s">
        <v>0</v>
      </c>
      <c r="B3" s="83" t="s">
        <v>1</v>
      </c>
      <c r="C3" s="85" t="s">
        <v>2</v>
      </c>
      <c r="D3" s="87" t="s">
        <v>3</v>
      </c>
      <c r="E3" s="88"/>
      <c r="F3" s="88"/>
      <c r="G3" s="88"/>
      <c r="H3" s="88"/>
      <c r="I3" s="89" t="s">
        <v>4</v>
      </c>
      <c r="J3" s="89"/>
      <c r="K3" s="89"/>
      <c r="L3" s="89"/>
      <c r="M3" s="90"/>
      <c r="N3" s="91" t="s">
        <v>5</v>
      </c>
      <c r="O3" s="89"/>
      <c r="P3" s="89"/>
      <c r="Q3" s="89"/>
      <c r="R3" s="90"/>
      <c r="S3" s="4"/>
    </row>
    <row r="4" spans="1:19" x14ac:dyDescent="0.25">
      <c r="A4" s="84"/>
      <c r="B4" s="84"/>
      <c r="C4" s="86"/>
      <c r="D4" s="92" t="s">
        <v>6</v>
      </c>
      <c r="E4" s="94" t="s">
        <v>160</v>
      </c>
      <c r="F4" s="96" t="s">
        <v>158</v>
      </c>
      <c r="G4" s="96" t="s">
        <v>7</v>
      </c>
      <c r="H4" s="96" t="s">
        <v>8</v>
      </c>
      <c r="I4" s="101" t="s">
        <v>6</v>
      </c>
      <c r="J4" s="101" t="s">
        <v>160</v>
      </c>
      <c r="K4" s="94" t="s">
        <v>159</v>
      </c>
      <c r="L4" s="98" t="s">
        <v>7</v>
      </c>
      <c r="M4" s="96" t="s">
        <v>8</v>
      </c>
      <c r="N4" s="98" t="s">
        <v>6</v>
      </c>
      <c r="O4" s="98" t="s">
        <v>160</v>
      </c>
      <c r="P4" s="98" t="s">
        <v>158</v>
      </c>
      <c r="Q4" s="98" t="s">
        <v>7</v>
      </c>
      <c r="R4" s="99" t="s">
        <v>8</v>
      </c>
      <c r="S4" s="4"/>
    </row>
    <row r="5" spans="1:19" ht="87.75" customHeight="1" x14ac:dyDescent="0.25">
      <c r="A5" s="84"/>
      <c r="B5" s="84"/>
      <c r="C5" s="86"/>
      <c r="D5" s="93"/>
      <c r="E5" s="95"/>
      <c r="F5" s="97"/>
      <c r="G5" s="96"/>
      <c r="H5" s="96"/>
      <c r="I5" s="94"/>
      <c r="J5" s="94"/>
      <c r="K5" s="95"/>
      <c r="L5" s="96"/>
      <c r="M5" s="96"/>
      <c r="N5" s="96"/>
      <c r="O5" s="96"/>
      <c r="P5" s="96"/>
      <c r="Q5" s="96"/>
      <c r="R5" s="100"/>
      <c r="S5" s="4"/>
    </row>
    <row r="6" spans="1:19" ht="19.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19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2"/>
      <c r="S7" s="11"/>
    </row>
    <row r="8" spans="1:19" x14ac:dyDescent="0.25">
      <c r="A8" s="12">
        <v>1</v>
      </c>
      <c r="B8" s="18" t="s">
        <v>13</v>
      </c>
      <c r="C8" s="19" t="s">
        <v>14</v>
      </c>
      <c r="D8" s="20">
        <f>SUM(D9:D11)</f>
        <v>89054.748000000007</v>
      </c>
      <c r="E8" s="20">
        <f t="shared" ref="E8:Q8" si="0">SUM(E9:E11)</f>
        <v>19137.262000000002</v>
      </c>
      <c r="F8" s="21">
        <f>SUM(F9:F11)</f>
        <v>15481.5</v>
      </c>
      <c r="G8" s="20">
        <f t="shared" si="0"/>
        <v>-3655.7620000000006</v>
      </c>
      <c r="H8" s="20">
        <f>SUM(F8/E8)*100</f>
        <v>80.897152372162736</v>
      </c>
      <c r="I8" s="20">
        <f t="shared" ref="I8:J8" si="1">SUM(I9:I11)</f>
        <v>89.1</v>
      </c>
      <c r="J8" s="20">
        <f t="shared" si="1"/>
        <v>0</v>
      </c>
      <c r="K8" s="21">
        <f t="shared" si="0"/>
        <v>3.3</v>
      </c>
      <c r="L8" s="20">
        <f t="shared" si="0"/>
        <v>0</v>
      </c>
      <c r="M8" s="22">
        <v>0</v>
      </c>
      <c r="N8" s="20">
        <f t="shared" ref="N8:O8" si="2">SUM(N9:N11)</f>
        <v>89143.847999999998</v>
      </c>
      <c r="O8" s="20">
        <f t="shared" si="2"/>
        <v>19137.262000000002</v>
      </c>
      <c r="P8" s="20">
        <f t="shared" si="0"/>
        <v>15484.8</v>
      </c>
      <c r="Q8" s="20">
        <f t="shared" si="0"/>
        <v>-3652.4620000000014</v>
      </c>
      <c r="R8" s="73">
        <f>SUM(P8/O8)*100</f>
        <v>80.914396218225988</v>
      </c>
      <c r="S8" s="11"/>
    </row>
    <row r="9" spans="1:19" ht="76.5" customHeight="1" x14ac:dyDescent="0.25">
      <c r="A9" s="23"/>
      <c r="B9" s="24" t="s">
        <v>15</v>
      </c>
      <c r="C9" s="25" t="s">
        <v>16</v>
      </c>
      <c r="D9" s="26">
        <v>49270.911</v>
      </c>
      <c r="E9" s="26">
        <v>10338.324000000001</v>
      </c>
      <c r="F9" s="26">
        <v>8312.2999999999993</v>
      </c>
      <c r="G9" s="26">
        <f>F9-E9</f>
        <v>-2026.0240000000013</v>
      </c>
      <c r="H9" s="26">
        <f>SUM(F9/E9)*100</f>
        <v>80.402780953663267</v>
      </c>
      <c r="I9" s="26">
        <v>14.1</v>
      </c>
      <c r="J9" s="26">
        <v>0</v>
      </c>
      <c r="K9" s="26">
        <v>3.3</v>
      </c>
      <c r="L9" s="26"/>
      <c r="M9" s="27">
        <v>0</v>
      </c>
      <c r="N9" s="28">
        <f>D9+I9</f>
        <v>49285.010999999999</v>
      </c>
      <c r="O9" s="28">
        <f t="shared" ref="O9:P24" si="3">E9+J9</f>
        <v>10338.324000000001</v>
      </c>
      <c r="P9" s="28">
        <f t="shared" si="3"/>
        <v>8315.5999999999985</v>
      </c>
      <c r="Q9" s="28">
        <f>P9-O9</f>
        <v>-2022.724000000002</v>
      </c>
      <c r="R9" s="38">
        <f>SUM(P9/O9)*100</f>
        <v>80.434701021171307</v>
      </c>
    </row>
    <row r="10" spans="1:19" ht="39" customHeight="1" x14ac:dyDescent="0.25">
      <c r="A10" s="29"/>
      <c r="B10" s="24" t="s">
        <v>17</v>
      </c>
      <c r="C10" s="25" t="s">
        <v>18</v>
      </c>
      <c r="D10" s="26">
        <v>39212.017</v>
      </c>
      <c r="E10" s="26">
        <v>8579.2579999999998</v>
      </c>
      <c r="F10" s="26">
        <v>6972.1</v>
      </c>
      <c r="G10" s="26">
        <f>F10-E10</f>
        <v>-1607.1579999999994</v>
      </c>
      <c r="H10" s="26">
        <f t="shared" ref="H10:H87" si="4">SUM(F10/E10)*100</f>
        <v>81.266934739577721</v>
      </c>
      <c r="I10" s="26">
        <v>75</v>
      </c>
      <c r="J10" s="26"/>
      <c r="K10" s="26"/>
      <c r="L10" s="26"/>
      <c r="M10" s="27">
        <v>0</v>
      </c>
      <c r="N10" s="28">
        <f t="shared" ref="N10:N11" si="5">D10+I10</f>
        <v>39287.017</v>
      </c>
      <c r="O10" s="28">
        <f t="shared" si="3"/>
        <v>8579.2579999999998</v>
      </c>
      <c r="P10" s="28">
        <f t="shared" si="3"/>
        <v>6972.1</v>
      </c>
      <c r="Q10" s="28">
        <f t="shared" ref="Q10:Q80" si="6">P10-O10</f>
        <v>-1607.1579999999994</v>
      </c>
      <c r="R10" s="38">
        <f>SUM(P10/O10)*100</f>
        <v>81.266934739577721</v>
      </c>
    </row>
    <row r="11" spans="1:19" ht="26.25" x14ac:dyDescent="0.25">
      <c r="A11" s="29"/>
      <c r="B11" s="24" t="s">
        <v>19</v>
      </c>
      <c r="C11" s="25" t="s">
        <v>20</v>
      </c>
      <c r="D11" s="26">
        <v>571.82000000000005</v>
      </c>
      <c r="E11" s="26">
        <v>219.68</v>
      </c>
      <c r="F11" s="26">
        <v>197.1</v>
      </c>
      <c r="G11" s="26">
        <f>F11-E11</f>
        <v>-22.580000000000013</v>
      </c>
      <c r="H11" s="26">
        <f t="shared" si="4"/>
        <v>89.721412964311725</v>
      </c>
      <c r="I11" s="26">
        <v>0</v>
      </c>
      <c r="J11" s="26">
        <v>0</v>
      </c>
      <c r="K11" s="26">
        <v>0</v>
      </c>
      <c r="L11" s="26">
        <f>K11-J11</f>
        <v>0</v>
      </c>
      <c r="M11" s="22">
        <v>0</v>
      </c>
      <c r="N11" s="28">
        <f t="shared" si="5"/>
        <v>571.82000000000005</v>
      </c>
      <c r="O11" s="28">
        <f t="shared" si="3"/>
        <v>219.68</v>
      </c>
      <c r="P11" s="28">
        <f t="shared" si="3"/>
        <v>197.1</v>
      </c>
      <c r="Q11" s="28">
        <f t="shared" si="6"/>
        <v>-22.580000000000013</v>
      </c>
      <c r="R11" s="38">
        <f>SUM(P11/O11)*100</f>
        <v>89.721412964311725</v>
      </c>
    </row>
    <row r="12" spans="1:19" x14ac:dyDescent="0.25">
      <c r="A12" s="30">
        <v>2</v>
      </c>
      <c r="B12" s="31"/>
      <c r="C12" s="32" t="s">
        <v>21</v>
      </c>
      <c r="D12" s="33">
        <f>SUM(D13:D29)</f>
        <v>277794.73700000002</v>
      </c>
      <c r="E12" s="33">
        <f>SUM(E13:E29)</f>
        <v>55977.633999999998</v>
      </c>
      <c r="F12" s="33">
        <f>SUM(F13:F29)</f>
        <v>46406.500000000015</v>
      </c>
      <c r="G12" s="33">
        <f>SUM(G13:G29)</f>
        <v>-9478.033999999996</v>
      </c>
      <c r="H12" s="26">
        <f t="shared" si="4"/>
        <v>82.901860410891999</v>
      </c>
      <c r="I12" s="33">
        <f t="shared" ref="I12:J12" si="7">SUM(I13:I29)</f>
        <v>28163.235000000001</v>
      </c>
      <c r="J12" s="33">
        <f t="shared" si="7"/>
        <v>12135.84</v>
      </c>
      <c r="K12" s="33">
        <f>SUM(K13:K28)</f>
        <v>3556.4</v>
      </c>
      <c r="L12" s="33">
        <f t="shared" ref="L12:Q12" si="8">SUM(L13:L24)</f>
        <v>0</v>
      </c>
      <c r="M12" s="27">
        <f t="shared" ref="M12:M17" si="9">SUM(K12/J12)*100</f>
        <v>29.304934804677718</v>
      </c>
      <c r="N12" s="33">
        <f t="shared" ref="N12:O12" si="10">SUM(N13:N29)</f>
        <v>305957.97200000001</v>
      </c>
      <c r="O12" s="33">
        <f t="shared" si="10"/>
        <v>68113.473999999987</v>
      </c>
      <c r="P12" s="33">
        <f>SUM(P13:P29)</f>
        <v>49962.900000000009</v>
      </c>
      <c r="Q12" s="33">
        <f t="shared" si="8"/>
        <v>-16645.573999999997</v>
      </c>
      <c r="R12" s="73">
        <f>SUM(P12/O12)*100</f>
        <v>73.35244712375119</v>
      </c>
      <c r="S12" s="36"/>
    </row>
    <row r="13" spans="1:19" x14ac:dyDescent="0.25">
      <c r="A13" s="29"/>
      <c r="B13" s="24" t="s">
        <v>22</v>
      </c>
      <c r="C13" s="25" t="s">
        <v>23</v>
      </c>
      <c r="D13" s="26">
        <v>117426.095</v>
      </c>
      <c r="E13" s="26">
        <v>21576.723999999998</v>
      </c>
      <c r="F13" s="26">
        <v>16583.900000000001</v>
      </c>
      <c r="G13" s="26">
        <f t="shared" ref="G13:G20" si="11">F13-E13</f>
        <v>-4992.8239999999969</v>
      </c>
      <c r="H13" s="26">
        <f t="shared" si="4"/>
        <v>76.860138730976971</v>
      </c>
      <c r="I13" s="26">
        <v>6062.518</v>
      </c>
      <c r="J13" s="26">
        <v>5757.5129999999999</v>
      </c>
      <c r="K13" s="26">
        <v>642.4</v>
      </c>
      <c r="L13" s="26"/>
      <c r="M13" s="22">
        <f t="shared" si="9"/>
        <v>11.157595301999319</v>
      </c>
      <c r="N13" s="28">
        <f t="shared" ref="N13:O29" si="12">D13+I13</f>
        <v>123488.613</v>
      </c>
      <c r="O13" s="28">
        <f t="shared" si="3"/>
        <v>27334.236999999997</v>
      </c>
      <c r="P13" s="28">
        <f t="shared" ref="P13:P21" si="13">F13+K13</f>
        <v>17226.300000000003</v>
      </c>
      <c r="Q13" s="28">
        <f t="shared" si="6"/>
        <v>-10107.936999999994</v>
      </c>
      <c r="R13" s="38">
        <f t="shared" ref="R13:R21" si="14">SUM(P13/O13)*100</f>
        <v>63.020965245892924</v>
      </c>
    </row>
    <row r="14" spans="1:19" ht="26.25" customHeight="1" x14ac:dyDescent="0.25">
      <c r="A14" s="29"/>
      <c r="B14" s="24" t="s">
        <v>24</v>
      </c>
      <c r="C14" s="25" t="s">
        <v>25</v>
      </c>
      <c r="D14" s="26">
        <v>57782.635999999999</v>
      </c>
      <c r="E14" s="26">
        <v>12215.459000000001</v>
      </c>
      <c r="F14" s="26">
        <v>8803.7000000000007</v>
      </c>
      <c r="G14" s="26">
        <f t="shared" si="11"/>
        <v>-3411.759</v>
      </c>
      <c r="H14" s="26">
        <f t="shared" si="4"/>
        <v>72.070153074067861</v>
      </c>
      <c r="I14" s="26">
        <v>14649.751</v>
      </c>
      <c r="J14" s="26">
        <v>3440.5569999999998</v>
      </c>
      <c r="K14" s="26">
        <v>2455.6</v>
      </c>
      <c r="L14" s="26"/>
      <c r="M14" s="22">
        <f t="shared" si="9"/>
        <v>71.372164448954052</v>
      </c>
      <c r="N14" s="28">
        <f t="shared" si="12"/>
        <v>72432.387000000002</v>
      </c>
      <c r="O14" s="28">
        <f t="shared" si="3"/>
        <v>15656.016</v>
      </c>
      <c r="P14" s="28">
        <f t="shared" si="13"/>
        <v>11259.300000000001</v>
      </c>
      <c r="Q14" s="28">
        <f t="shared" si="6"/>
        <v>-4396.7159999999985</v>
      </c>
      <c r="R14" s="38">
        <f t="shared" si="14"/>
        <v>71.91676349845325</v>
      </c>
    </row>
    <row r="15" spans="1:19" ht="29.25" customHeight="1" x14ac:dyDescent="0.25">
      <c r="A15" s="29"/>
      <c r="B15" s="24" t="s">
        <v>26</v>
      </c>
      <c r="C15" s="25" t="s">
        <v>27</v>
      </c>
      <c r="D15" s="26">
        <v>59663.5</v>
      </c>
      <c r="E15" s="26">
        <v>13651</v>
      </c>
      <c r="F15" s="26">
        <v>13651</v>
      </c>
      <c r="G15" s="26">
        <f t="shared" si="11"/>
        <v>0</v>
      </c>
      <c r="H15" s="26">
        <f t="shared" si="4"/>
        <v>100</v>
      </c>
      <c r="I15" s="26"/>
      <c r="J15" s="26"/>
      <c r="K15" s="26"/>
      <c r="L15" s="26"/>
      <c r="M15" s="22">
        <v>0</v>
      </c>
      <c r="N15" s="28">
        <f t="shared" si="12"/>
        <v>59663.5</v>
      </c>
      <c r="O15" s="28">
        <f t="shared" si="3"/>
        <v>13651</v>
      </c>
      <c r="P15" s="28">
        <f t="shared" si="13"/>
        <v>13651</v>
      </c>
      <c r="Q15" s="28">
        <f t="shared" si="6"/>
        <v>0</v>
      </c>
      <c r="R15" s="38">
        <f t="shared" si="14"/>
        <v>100</v>
      </c>
    </row>
    <row r="16" spans="1:19" ht="40.5" customHeight="1" x14ac:dyDescent="0.25">
      <c r="A16" s="29"/>
      <c r="B16" s="24" t="s">
        <v>28</v>
      </c>
      <c r="C16" s="25" t="s">
        <v>29</v>
      </c>
      <c r="D16" s="26">
        <v>13412.424999999999</v>
      </c>
      <c r="E16" s="26">
        <v>2320.915</v>
      </c>
      <c r="F16" s="26">
        <v>2005.8</v>
      </c>
      <c r="G16" s="26">
        <f t="shared" si="11"/>
        <v>-315.11500000000001</v>
      </c>
      <c r="H16" s="26">
        <f t="shared" si="4"/>
        <v>86.422811692802199</v>
      </c>
      <c r="I16" s="26">
        <v>146.88999999999999</v>
      </c>
      <c r="J16" s="26">
        <v>142.09</v>
      </c>
      <c r="K16" s="26">
        <v>43.3</v>
      </c>
      <c r="L16" s="26"/>
      <c r="M16" s="22">
        <v>0</v>
      </c>
      <c r="N16" s="28">
        <f t="shared" si="12"/>
        <v>13559.314999999999</v>
      </c>
      <c r="O16" s="28">
        <f t="shared" si="3"/>
        <v>2463.0050000000001</v>
      </c>
      <c r="P16" s="28">
        <f t="shared" si="13"/>
        <v>2049.1</v>
      </c>
      <c r="Q16" s="28">
        <f t="shared" si="6"/>
        <v>-413.9050000000002</v>
      </c>
      <c r="R16" s="38">
        <f t="shared" si="14"/>
        <v>83.195121406574486</v>
      </c>
    </row>
    <row r="17" spans="1:19" ht="26.25" x14ac:dyDescent="0.25">
      <c r="A17" s="29"/>
      <c r="B17" s="24" t="s">
        <v>30</v>
      </c>
      <c r="C17" s="25" t="s">
        <v>31</v>
      </c>
      <c r="D17" s="26">
        <v>16422.106</v>
      </c>
      <c r="E17" s="26">
        <v>2681.5340000000001</v>
      </c>
      <c r="F17" s="26">
        <v>2567.9</v>
      </c>
      <c r="G17" s="26">
        <f t="shared" si="11"/>
        <v>-113.63400000000001</v>
      </c>
      <c r="H17" s="26">
        <f t="shared" si="4"/>
        <v>95.762350952850113</v>
      </c>
      <c r="I17" s="26">
        <v>1051.68</v>
      </c>
      <c r="J17" s="26">
        <v>1051.68</v>
      </c>
      <c r="K17" s="26">
        <v>70.2</v>
      </c>
      <c r="L17" s="26"/>
      <c r="M17" s="22">
        <f t="shared" si="9"/>
        <v>6.6750342309447737</v>
      </c>
      <c r="N17" s="28">
        <f t="shared" si="12"/>
        <v>17473.786</v>
      </c>
      <c r="O17" s="28">
        <f t="shared" si="3"/>
        <v>3733.2139999999999</v>
      </c>
      <c r="P17" s="28">
        <f t="shared" si="13"/>
        <v>2638.1</v>
      </c>
      <c r="Q17" s="28">
        <f t="shared" si="6"/>
        <v>-1095.114</v>
      </c>
      <c r="R17" s="38">
        <f t="shared" si="14"/>
        <v>70.665651634221888</v>
      </c>
    </row>
    <row r="18" spans="1:19" ht="26.25" x14ac:dyDescent="0.25">
      <c r="A18" s="29"/>
      <c r="B18" s="24" t="s">
        <v>32</v>
      </c>
      <c r="C18" s="25" t="s">
        <v>33</v>
      </c>
      <c r="D18" s="26">
        <v>5043.7640000000001</v>
      </c>
      <c r="E18" s="26">
        <v>1346.8620000000001</v>
      </c>
      <c r="F18" s="26">
        <v>831.1</v>
      </c>
      <c r="G18" s="26">
        <f t="shared" si="11"/>
        <v>-515.76200000000006</v>
      </c>
      <c r="H18" s="26">
        <f t="shared" si="4"/>
        <v>61.706396052453769</v>
      </c>
      <c r="I18" s="26">
        <v>5.0000000000000001E-3</v>
      </c>
      <c r="J18" s="26"/>
      <c r="K18" s="26">
        <v>2.2999999999999998</v>
      </c>
      <c r="L18" s="26"/>
      <c r="M18" s="22">
        <v>0</v>
      </c>
      <c r="N18" s="28">
        <f t="shared" si="12"/>
        <v>5043.7690000000002</v>
      </c>
      <c r="O18" s="28">
        <f t="shared" si="3"/>
        <v>1346.8620000000001</v>
      </c>
      <c r="P18" s="28">
        <f t="shared" si="13"/>
        <v>833.4</v>
      </c>
      <c r="Q18" s="28">
        <f t="shared" si="6"/>
        <v>-513.4620000000001</v>
      </c>
      <c r="R18" s="38">
        <f t="shared" si="14"/>
        <v>61.877163361947986</v>
      </c>
    </row>
    <row r="19" spans="1:19" ht="26.25" x14ac:dyDescent="0.25">
      <c r="A19" s="29"/>
      <c r="B19" s="24" t="s">
        <v>34</v>
      </c>
      <c r="C19" s="25" t="s">
        <v>35</v>
      </c>
      <c r="D19" s="26">
        <v>1591.7449999999999</v>
      </c>
      <c r="E19" s="26">
        <v>376.05700000000002</v>
      </c>
      <c r="F19" s="26">
        <v>288.3</v>
      </c>
      <c r="G19" s="26">
        <f t="shared" si="11"/>
        <v>-87.757000000000005</v>
      </c>
      <c r="H19" s="26">
        <f t="shared" si="4"/>
        <v>76.663909992368175</v>
      </c>
      <c r="I19" s="26"/>
      <c r="J19" s="26"/>
      <c r="K19" s="26"/>
      <c r="L19" s="26"/>
      <c r="M19" s="22">
        <v>0</v>
      </c>
      <c r="N19" s="28">
        <f t="shared" si="12"/>
        <v>1591.7449999999999</v>
      </c>
      <c r="O19" s="28">
        <f t="shared" si="3"/>
        <v>376.05700000000002</v>
      </c>
      <c r="P19" s="28">
        <f t="shared" si="13"/>
        <v>288.3</v>
      </c>
      <c r="Q19" s="28">
        <f t="shared" si="6"/>
        <v>-87.757000000000005</v>
      </c>
      <c r="R19" s="38">
        <f t="shared" si="14"/>
        <v>76.663909992368175</v>
      </c>
    </row>
    <row r="20" spans="1:19" ht="39" x14ac:dyDescent="0.25">
      <c r="A20" s="29"/>
      <c r="B20" s="24" t="s">
        <v>36</v>
      </c>
      <c r="C20" s="25" t="s">
        <v>37</v>
      </c>
      <c r="D20" s="26">
        <v>1475.107</v>
      </c>
      <c r="E20" s="26">
        <v>282.483</v>
      </c>
      <c r="F20" s="26">
        <v>241.3</v>
      </c>
      <c r="G20" s="26">
        <f t="shared" si="11"/>
        <v>-41.182999999999993</v>
      </c>
      <c r="H20" s="26">
        <f t="shared" si="4"/>
        <v>85.4210695864884</v>
      </c>
      <c r="I20" s="26"/>
      <c r="J20" s="26"/>
      <c r="K20" s="26">
        <v>10.5</v>
      </c>
      <c r="L20" s="26"/>
      <c r="M20" s="22">
        <v>0</v>
      </c>
      <c r="N20" s="28">
        <f t="shared" si="12"/>
        <v>1475.107</v>
      </c>
      <c r="O20" s="28">
        <f t="shared" si="3"/>
        <v>282.483</v>
      </c>
      <c r="P20" s="28">
        <f t="shared" si="13"/>
        <v>251.8</v>
      </c>
      <c r="Q20" s="28">
        <f t="shared" si="6"/>
        <v>-30.682999999999993</v>
      </c>
      <c r="R20" s="38">
        <f t="shared" si="14"/>
        <v>89.138107425933597</v>
      </c>
    </row>
    <row r="21" spans="1:19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4"/>
        <v>#DIV/0!</v>
      </c>
      <c r="I21" s="26"/>
      <c r="J21" s="26">
        <v>0</v>
      </c>
      <c r="K21" s="26"/>
      <c r="L21" s="26">
        <f t="shared" ref="L21:L22" si="15">K21-J21</f>
        <v>0</v>
      </c>
      <c r="M21" s="22">
        <v>0</v>
      </c>
      <c r="N21" s="28">
        <f t="shared" si="12"/>
        <v>0</v>
      </c>
      <c r="O21" s="28">
        <f t="shared" si="3"/>
        <v>0</v>
      </c>
      <c r="P21" s="28">
        <f t="shared" si="13"/>
        <v>0</v>
      </c>
      <c r="Q21" s="28">
        <f t="shared" si="6"/>
        <v>0</v>
      </c>
      <c r="R21" s="38" t="e">
        <f t="shared" si="14"/>
        <v>#DIV/0!</v>
      </c>
    </row>
    <row r="22" spans="1:19" ht="77.25" hidden="1" x14ac:dyDescent="0.25">
      <c r="A22" s="29"/>
      <c r="B22" s="24">
        <v>1210</v>
      </c>
      <c r="C22" s="25" t="s">
        <v>149</v>
      </c>
      <c r="D22" s="26"/>
      <c r="E22" s="26"/>
      <c r="F22" s="26"/>
      <c r="G22" s="26"/>
      <c r="H22" s="26" t="e">
        <f t="shared" si="4"/>
        <v>#DIV/0!</v>
      </c>
      <c r="I22" s="26">
        <v>0</v>
      </c>
      <c r="J22" s="26">
        <v>0</v>
      </c>
      <c r="K22" s="26"/>
      <c r="L22" s="26">
        <f t="shared" si="15"/>
        <v>0</v>
      </c>
      <c r="M22" s="22">
        <v>0</v>
      </c>
      <c r="N22" s="28">
        <f t="shared" si="12"/>
        <v>0</v>
      </c>
      <c r="O22" s="28">
        <f t="shared" si="3"/>
        <v>0</v>
      </c>
      <c r="P22" s="28">
        <f t="shared" ref="P22" si="16">F22+K22</f>
        <v>0</v>
      </c>
      <c r="Q22" s="28">
        <f t="shared" ref="Q22" si="17">P22-O22</f>
        <v>0</v>
      </c>
      <c r="R22" s="38" t="e">
        <f t="shared" ref="R22" si="18">SUM(P22/O22)*100</f>
        <v>#DIV/0!</v>
      </c>
    </row>
    <row r="23" spans="1:19" ht="39" hidden="1" x14ac:dyDescent="0.25">
      <c r="A23" s="29"/>
      <c r="B23" s="24">
        <v>1260</v>
      </c>
      <c r="C23" s="25" t="s">
        <v>148</v>
      </c>
      <c r="D23" s="26"/>
      <c r="E23" s="26"/>
      <c r="F23" s="26"/>
      <c r="G23" s="26"/>
      <c r="H23" s="26"/>
      <c r="I23" s="26"/>
      <c r="J23" s="26"/>
      <c r="K23" s="26"/>
      <c r="L23" s="26"/>
      <c r="M23" s="22">
        <v>0</v>
      </c>
      <c r="N23" s="28">
        <f t="shared" si="12"/>
        <v>0</v>
      </c>
      <c r="O23" s="28">
        <f t="shared" si="3"/>
        <v>0</v>
      </c>
      <c r="P23" s="28"/>
      <c r="Q23" s="28">
        <f t="shared" ref="Q23" si="19">P23-O23</f>
        <v>0</v>
      </c>
      <c r="R23" s="38" t="e">
        <f t="shared" ref="R23" si="20">SUM(P23/O23)*100</f>
        <v>#DIV/0!</v>
      </c>
    </row>
    <row r="24" spans="1:19" ht="64.5" hidden="1" x14ac:dyDescent="0.25">
      <c r="A24" s="29"/>
      <c r="B24" s="24">
        <v>1270</v>
      </c>
      <c r="C24" s="25" t="s">
        <v>150</v>
      </c>
      <c r="D24" s="26"/>
      <c r="E24" s="26"/>
      <c r="F24" s="26"/>
      <c r="G24" s="26"/>
      <c r="H24" s="26" t="e">
        <f t="shared" si="4"/>
        <v>#DIV/0!</v>
      </c>
      <c r="I24" s="26">
        <v>0</v>
      </c>
      <c r="J24" s="26">
        <v>0</v>
      </c>
      <c r="K24" s="26"/>
      <c r="L24" s="26">
        <v>0</v>
      </c>
      <c r="M24" s="22">
        <v>0</v>
      </c>
      <c r="N24" s="28">
        <f t="shared" si="12"/>
        <v>0</v>
      </c>
      <c r="O24" s="28">
        <f t="shared" si="3"/>
        <v>0</v>
      </c>
      <c r="P24" s="28"/>
      <c r="Q24" s="28">
        <f t="shared" ref="Q24:Q29" si="21">P24-O24</f>
        <v>0</v>
      </c>
      <c r="R24" s="38" t="e">
        <f t="shared" ref="R24:R29" si="22">SUM(P24/O24)*100</f>
        <v>#DIV/0!</v>
      </c>
    </row>
    <row r="25" spans="1:19" ht="51.75" x14ac:dyDescent="0.25">
      <c r="A25" s="29"/>
      <c r="B25" s="24">
        <v>1180</v>
      </c>
      <c r="C25" s="25" t="s">
        <v>155</v>
      </c>
      <c r="D25" s="26">
        <v>39.759</v>
      </c>
      <c r="E25" s="26"/>
      <c r="F25" s="26"/>
      <c r="G25" s="26"/>
      <c r="H25" s="26"/>
      <c r="I25" s="26">
        <v>1892.3910000000001</v>
      </c>
      <c r="J25" s="26"/>
      <c r="K25" s="26"/>
      <c r="L25" s="26"/>
      <c r="M25" s="22"/>
      <c r="N25" s="28">
        <f t="shared" si="12"/>
        <v>1932.15</v>
      </c>
      <c r="O25" s="28">
        <f t="shared" si="12"/>
        <v>0</v>
      </c>
      <c r="P25" s="28"/>
      <c r="Q25" s="28">
        <f t="shared" si="21"/>
        <v>0</v>
      </c>
      <c r="R25" s="38">
        <v>0</v>
      </c>
    </row>
    <row r="26" spans="1:19" ht="90" x14ac:dyDescent="0.25">
      <c r="A26" s="29"/>
      <c r="B26" s="24">
        <v>1200</v>
      </c>
      <c r="C26" s="25" t="s">
        <v>152</v>
      </c>
      <c r="D26" s="26">
        <v>606.5</v>
      </c>
      <c r="E26" s="26">
        <v>121.2</v>
      </c>
      <c r="F26" s="26">
        <v>71.7</v>
      </c>
      <c r="G26" s="26"/>
      <c r="H26" s="26"/>
      <c r="I26" s="26"/>
      <c r="J26" s="26"/>
      <c r="K26" s="26"/>
      <c r="L26" s="26"/>
      <c r="M26" s="22"/>
      <c r="N26" s="28">
        <f t="shared" si="12"/>
        <v>606.5</v>
      </c>
      <c r="O26" s="28">
        <f t="shared" si="12"/>
        <v>121.2</v>
      </c>
      <c r="P26" s="28">
        <f t="shared" ref="P26:P29" si="23">F26+K26</f>
        <v>71.7</v>
      </c>
      <c r="Q26" s="28">
        <f t="shared" si="21"/>
        <v>-49.5</v>
      </c>
      <c r="R26" s="38">
        <f t="shared" si="22"/>
        <v>59.158415841584159</v>
      </c>
    </row>
    <row r="27" spans="1:19" ht="115.5" hidden="1" x14ac:dyDescent="0.25">
      <c r="A27" s="29"/>
      <c r="B27" s="24">
        <v>1260</v>
      </c>
      <c r="C27" s="25" t="s">
        <v>156</v>
      </c>
      <c r="D27" s="26"/>
      <c r="E27" s="26"/>
      <c r="F27" s="26"/>
      <c r="G27" s="26"/>
      <c r="H27" s="26"/>
      <c r="I27" s="26"/>
      <c r="J27" s="26"/>
      <c r="K27" s="26"/>
      <c r="L27" s="26"/>
      <c r="M27" s="22"/>
      <c r="N27" s="28">
        <f t="shared" si="12"/>
        <v>0</v>
      </c>
      <c r="O27" s="28">
        <f t="shared" si="12"/>
        <v>0</v>
      </c>
      <c r="P27" s="28"/>
      <c r="Q27" s="28">
        <f t="shared" si="21"/>
        <v>0</v>
      </c>
      <c r="R27" s="38">
        <v>0</v>
      </c>
    </row>
    <row r="28" spans="1:19" ht="39" x14ac:dyDescent="0.25">
      <c r="A28" s="29"/>
      <c r="B28" s="24">
        <v>1400</v>
      </c>
      <c r="C28" s="25" t="s">
        <v>154</v>
      </c>
      <c r="D28" s="26"/>
      <c r="E28" s="26"/>
      <c r="F28" s="26"/>
      <c r="G28" s="26"/>
      <c r="H28" s="26"/>
      <c r="I28" s="26">
        <v>4360</v>
      </c>
      <c r="J28" s="26">
        <v>1744</v>
      </c>
      <c r="K28" s="26">
        <v>332.1</v>
      </c>
      <c r="L28" s="26"/>
      <c r="M28" s="22"/>
      <c r="N28" s="28">
        <f t="shared" si="12"/>
        <v>4360</v>
      </c>
      <c r="O28" s="28">
        <f t="shared" si="12"/>
        <v>1744</v>
      </c>
      <c r="P28" s="28">
        <f t="shared" si="23"/>
        <v>332.1</v>
      </c>
      <c r="Q28" s="28">
        <f t="shared" si="21"/>
        <v>-1411.9</v>
      </c>
      <c r="R28" s="38">
        <f t="shared" si="22"/>
        <v>19.042431192660551</v>
      </c>
    </row>
    <row r="29" spans="1:19" ht="64.5" x14ac:dyDescent="0.25">
      <c r="A29" s="29"/>
      <c r="B29" s="24">
        <v>1600</v>
      </c>
      <c r="C29" s="25" t="s">
        <v>153</v>
      </c>
      <c r="D29" s="26">
        <v>4331.1000000000004</v>
      </c>
      <c r="E29" s="26">
        <v>1405.4</v>
      </c>
      <c r="F29" s="26">
        <v>1361.8</v>
      </c>
      <c r="G29" s="26"/>
      <c r="H29" s="26"/>
      <c r="I29" s="26"/>
      <c r="J29" s="26"/>
      <c r="K29" s="26"/>
      <c r="L29" s="26"/>
      <c r="M29" s="22"/>
      <c r="N29" s="28">
        <f t="shared" si="12"/>
        <v>4331.1000000000004</v>
      </c>
      <c r="O29" s="28">
        <f t="shared" si="12"/>
        <v>1405.4</v>
      </c>
      <c r="P29" s="28">
        <f t="shared" si="23"/>
        <v>1361.8</v>
      </c>
      <c r="Q29" s="28">
        <f t="shared" si="21"/>
        <v>-43.600000000000136</v>
      </c>
      <c r="R29" s="38">
        <f t="shared" si="22"/>
        <v>96.897680375693739</v>
      </c>
    </row>
    <row r="30" spans="1:19" x14ac:dyDescent="0.25">
      <c r="A30" s="30">
        <v>3</v>
      </c>
      <c r="B30" s="37"/>
      <c r="C30" s="32" t="s">
        <v>40</v>
      </c>
      <c r="D30" s="33">
        <f>SUM(D31:D32)</f>
        <v>17759.917000000001</v>
      </c>
      <c r="E30" s="33">
        <f>SUM(E31:E32)</f>
        <v>3268.1370000000002</v>
      </c>
      <c r="F30" s="33">
        <f>SUM(F31:F32)</f>
        <v>1481.9</v>
      </c>
      <c r="G30" s="33">
        <f>SUM(G31:G32)</f>
        <v>-1786.2370000000001</v>
      </c>
      <c r="H30" s="33">
        <f t="shared" si="4"/>
        <v>45.343876343005206</v>
      </c>
      <c r="I30" s="33">
        <f t="shared" ref="I30:J30" si="24">SUM(I31:I32)</f>
        <v>6786.6059999999998</v>
      </c>
      <c r="J30" s="33">
        <f t="shared" si="24"/>
        <v>2000</v>
      </c>
      <c r="K30" s="33">
        <f>SUM(K31:K32)</f>
        <v>1999.6</v>
      </c>
      <c r="L30" s="33">
        <f>SUM(L31:L32)</f>
        <v>0</v>
      </c>
      <c r="M30" s="22">
        <v>0</v>
      </c>
      <c r="N30" s="33">
        <f t="shared" ref="N30:O30" si="25">SUM(N31:N32)</f>
        <v>24546.523000000001</v>
      </c>
      <c r="O30" s="33">
        <f t="shared" si="25"/>
        <v>5268.1369999999997</v>
      </c>
      <c r="P30" s="34">
        <f>SUM(P31:P32)</f>
        <v>3481.5</v>
      </c>
      <c r="Q30" s="34">
        <f>SUM(Q31:Q32)</f>
        <v>-1786.6369999999997</v>
      </c>
      <c r="R30" s="74">
        <f>SUM(P30/O30)*100</f>
        <v>66.085980679697585</v>
      </c>
      <c r="S30" s="36"/>
    </row>
    <row r="31" spans="1:19" ht="26.25" x14ac:dyDescent="0.25">
      <c r="A31" s="29"/>
      <c r="B31" s="24" t="s">
        <v>41</v>
      </c>
      <c r="C31" s="25" t="s">
        <v>42</v>
      </c>
      <c r="D31" s="26">
        <v>11746.361999999999</v>
      </c>
      <c r="E31" s="26">
        <v>2287.2570000000001</v>
      </c>
      <c r="F31" s="26">
        <v>883.4</v>
      </c>
      <c r="G31" s="26">
        <f t="shared" ref="G31:G32" si="26">F31-E31</f>
        <v>-1403.857</v>
      </c>
      <c r="H31" s="26">
        <f t="shared" si="4"/>
        <v>38.622682103497766</v>
      </c>
      <c r="I31" s="26">
        <v>6786.6059999999998</v>
      </c>
      <c r="J31" s="26">
        <v>2000</v>
      </c>
      <c r="K31" s="26">
        <v>1999.6</v>
      </c>
      <c r="L31" s="26"/>
      <c r="M31" s="22">
        <v>0</v>
      </c>
      <c r="N31" s="28">
        <f t="shared" ref="N31:O32" si="27">D31+I31</f>
        <v>18532.968000000001</v>
      </c>
      <c r="O31" s="28">
        <f t="shared" si="27"/>
        <v>4287.2569999999996</v>
      </c>
      <c r="P31" s="28">
        <f>F31+K31</f>
        <v>2883</v>
      </c>
      <c r="Q31" s="28">
        <f t="shared" si="6"/>
        <v>-1404.2569999999996</v>
      </c>
      <c r="R31" s="38">
        <f>SUM(P31/O31)*100</f>
        <v>67.245793755774386</v>
      </c>
    </row>
    <row r="32" spans="1:19" ht="26.25" x14ac:dyDescent="0.25">
      <c r="A32" s="29"/>
      <c r="B32" s="24" t="s">
        <v>43</v>
      </c>
      <c r="C32" s="25" t="s">
        <v>44</v>
      </c>
      <c r="D32" s="26">
        <v>6013.5550000000003</v>
      </c>
      <c r="E32" s="26">
        <v>980.88</v>
      </c>
      <c r="F32" s="26">
        <v>598.5</v>
      </c>
      <c r="G32" s="26">
        <f t="shared" si="26"/>
        <v>-382.38</v>
      </c>
      <c r="H32" s="26">
        <f t="shared" si="4"/>
        <v>61.016638120871058</v>
      </c>
      <c r="I32" s="26"/>
      <c r="J32" s="26"/>
      <c r="K32" s="26"/>
      <c r="L32" s="26">
        <f>K32-J32</f>
        <v>0</v>
      </c>
      <c r="M32" s="22">
        <v>0</v>
      </c>
      <c r="N32" s="28">
        <f t="shared" si="27"/>
        <v>6013.5550000000003</v>
      </c>
      <c r="O32" s="28">
        <f t="shared" si="27"/>
        <v>980.88</v>
      </c>
      <c r="P32" s="28">
        <f>F32+K32</f>
        <v>598.5</v>
      </c>
      <c r="Q32" s="28">
        <f t="shared" si="6"/>
        <v>-382.38</v>
      </c>
      <c r="R32" s="38">
        <f>SUM(P32/O32)*100</f>
        <v>61.016638120871058</v>
      </c>
    </row>
    <row r="33" spans="1:19" ht="26.25" x14ac:dyDescent="0.25">
      <c r="A33" s="30">
        <v>4</v>
      </c>
      <c r="B33" s="37"/>
      <c r="C33" s="32" t="s">
        <v>45</v>
      </c>
      <c r="D33" s="33">
        <f>SUM(D34:D48)</f>
        <v>38707.755000000005</v>
      </c>
      <c r="E33" s="33">
        <f>SUM(E34:E48)</f>
        <v>8302.2659999999996</v>
      </c>
      <c r="F33" s="33">
        <f>SUM(F34:F48)</f>
        <v>5869.7</v>
      </c>
      <c r="G33" s="33">
        <f>SUM(G34:G48)</f>
        <v>-2432.5659999999993</v>
      </c>
      <c r="H33" s="33">
        <f>SUM(F33/E33)*100</f>
        <v>70.699975163407188</v>
      </c>
      <c r="I33" s="33">
        <f t="shared" ref="I33:J33" si="28">SUM(I34:I48)</f>
        <v>167.62</v>
      </c>
      <c r="J33" s="33">
        <f t="shared" si="28"/>
        <v>167.62</v>
      </c>
      <c r="K33" s="33">
        <f>SUM(K34:K48)</f>
        <v>87.3</v>
      </c>
      <c r="L33" s="33">
        <f>SUM(L34:L48)</f>
        <v>-80.320000000000007</v>
      </c>
      <c r="M33" s="22">
        <f t="shared" ref="M33" si="29">SUM(K33/J33)*100</f>
        <v>52.082090442667941</v>
      </c>
      <c r="N33" s="33">
        <f t="shared" ref="N33:O33" si="30">SUM(N34:N48)</f>
        <v>38875.375</v>
      </c>
      <c r="O33" s="33">
        <f t="shared" si="30"/>
        <v>8469.8859999999986</v>
      </c>
      <c r="P33" s="34">
        <f>SUM(P34:P48)</f>
        <v>5957</v>
      </c>
      <c r="Q33" s="34">
        <f>SUM(Q34:Q48)</f>
        <v>-2512.8859999999991</v>
      </c>
      <c r="R33" s="74">
        <f>SUM(P33/O33)*100</f>
        <v>70.331525123242528</v>
      </c>
      <c r="S33" s="36"/>
    </row>
    <row r="34" spans="1:19" ht="66" customHeight="1" x14ac:dyDescent="0.25">
      <c r="A34" s="29"/>
      <c r="B34" s="24" t="s">
        <v>46</v>
      </c>
      <c r="C34" s="25" t="s">
        <v>47</v>
      </c>
      <c r="D34" s="26">
        <v>689</v>
      </c>
      <c r="E34" s="26">
        <v>76.915999999999997</v>
      </c>
      <c r="F34" s="26">
        <v>28.4</v>
      </c>
      <c r="G34" s="26">
        <f t="shared" ref="G34:G48" si="31">F34-E34</f>
        <v>-48.515999999999998</v>
      </c>
      <c r="H34" s="26">
        <f t="shared" si="4"/>
        <v>36.923396952519631</v>
      </c>
      <c r="I34" s="26"/>
      <c r="J34" s="26"/>
      <c r="K34" s="26">
        <v>0</v>
      </c>
      <c r="L34" s="26">
        <f t="shared" ref="L34:L48" si="32">K34-J34</f>
        <v>0</v>
      </c>
      <c r="M34" s="26">
        <v>0</v>
      </c>
      <c r="N34" s="28">
        <f t="shared" ref="N34:O48" si="33">D34+I34</f>
        <v>689</v>
      </c>
      <c r="O34" s="28">
        <f t="shared" si="33"/>
        <v>76.915999999999997</v>
      </c>
      <c r="P34" s="28">
        <f t="shared" ref="O34:P86" si="34">F34+K34</f>
        <v>28.4</v>
      </c>
      <c r="Q34" s="28">
        <f t="shared" si="6"/>
        <v>-48.515999999999998</v>
      </c>
      <c r="R34" s="38">
        <f t="shared" ref="R34:R48" si="35">SUM(P34/O34)*100</f>
        <v>36.923396952519631</v>
      </c>
    </row>
    <row r="35" spans="1:19" ht="42" customHeight="1" x14ac:dyDescent="0.25">
      <c r="A35" s="29"/>
      <c r="B35" s="24" t="s">
        <v>48</v>
      </c>
      <c r="C35" s="25" t="s">
        <v>49</v>
      </c>
      <c r="D35" s="26">
        <v>191.96199999999999</v>
      </c>
      <c r="E35" s="26">
        <v>31.994</v>
      </c>
      <c r="F35" s="26">
        <v>17</v>
      </c>
      <c r="G35" s="26">
        <f t="shared" si="31"/>
        <v>-14.994</v>
      </c>
      <c r="H35" s="26">
        <f t="shared" si="4"/>
        <v>53.13496280552603</v>
      </c>
      <c r="I35" s="26"/>
      <c r="J35" s="26"/>
      <c r="K35" s="26">
        <v>0</v>
      </c>
      <c r="L35" s="26">
        <f t="shared" si="32"/>
        <v>0</v>
      </c>
      <c r="M35" s="26">
        <v>0</v>
      </c>
      <c r="N35" s="28">
        <f t="shared" si="33"/>
        <v>191.96199999999999</v>
      </c>
      <c r="O35" s="28">
        <f t="shared" si="33"/>
        <v>31.994</v>
      </c>
      <c r="P35" s="28">
        <f t="shared" si="34"/>
        <v>17</v>
      </c>
      <c r="Q35" s="28">
        <f t="shared" si="6"/>
        <v>-14.994</v>
      </c>
      <c r="R35" s="38">
        <f t="shared" si="35"/>
        <v>53.13496280552603</v>
      </c>
    </row>
    <row r="36" spans="1:19" ht="39" x14ac:dyDescent="0.25">
      <c r="A36" s="29"/>
      <c r="B36" s="24" t="s">
        <v>50</v>
      </c>
      <c r="C36" s="25" t="s">
        <v>51</v>
      </c>
      <c r="D36" s="26">
        <v>27.673999999999999</v>
      </c>
      <c r="E36" s="26">
        <v>4.6139999999999999</v>
      </c>
      <c r="F36" s="26">
        <v>4.5999999999999996</v>
      </c>
      <c r="G36" s="26">
        <f t="shared" si="31"/>
        <v>-1.4000000000000234E-2</v>
      </c>
      <c r="H36" s="26">
        <f t="shared" si="4"/>
        <v>99.696575639358471</v>
      </c>
      <c r="I36" s="26"/>
      <c r="J36" s="26"/>
      <c r="K36" s="26">
        <v>0</v>
      </c>
      <c r="L36" s="26">
        <f t="shared" si="32"/>
        <v>0</v>
      </c>
      <c r="M36" s="26">
        <v>0</v>
      </c>
      <c r="N36" s="28">
        <f t="shared" si="33"/>
        <v>27.673999999999999</v>
      </c>
      <c r="O36" s="28">
        <f t="shared" si="33"/>
        <v>4.6139999999999999</v>
      </c>
      <c r="P36" s="28">
        <f t="shared" si="34"/>
        <v>4.5999999999999996</v>
      </c>
      <c r="Q36" s="28">
        <f t="shared" si="6"/>
        <v>-1.4000000000000234E-2</v>
      </c>
      <c r="R36" s="38">
        <f t="shared" si="35"/>
        <v>99.696575639358471</v>
      </c>
    </row>
    <row r="37" spans="1:19" ht="62.25" customHeight="1" x14ac:dyDescent="0.25">
      <c r="A37" s="29"/>
      <c r="B37" s="24" t="s">
        <v>52</v>
      </c>
      <c r="C37" s="25" t="s">
        <v>53</v>
      </c>
      <c r="D37" s="26">
        <v>13796.315000000001</v>
      </c>
      <c r="E37" s="26">
        <v>2185.7289999999998</v>
      </c>
      <c r="F37" s="26">
        <v>2019.1</v>
      </c>
      <c r="G37" s="26">
        <f t="shared" si="31"/>
        <v>-166.62899999999991</v>
      </c>
      <c r="H37" s="26">
        <f t="shared" si="4"/>
        <v>92.376502301977965</v>
      </c>
      <c r="I37" s="26">
        <v>167.62</v>
      </c>
      <c r="J37" s="26">
        <v>167.62</v>
      </c>
      <c r="K37" s="26">
        <v>87.3</v>
      </c>
      <c r="L37" s="26">
        <f t="shared" si="32"/>
        <v>-80.320000000000007</v>
      </c>
      <c r="M37" s="27">
        <f>SUM(K37/J37)*100</f>
        <v>52.082090442667941</v>
      </c>
      <c r="N37" s="28">
        <f t="shared" si="33"/>
        <v>13963.935000000001</v>
      </c>
      <c r="O37" s="28">
        <f t="shared" si="33"/>
        <v>2353.3489999999997</v>
      </c>
      <c r="P37" s="28">
        <f t="shared" si="34"/>
        <v>2106.4</v>
      </c>
      <c r="Q37" s="28">
        <f t="shared" si="6"/>
        <v>-246.94899999999961</v>
      </c>
      <c r="R37" s="38">
        <f t="shared" si="35"/>
        <v>89.506486288264099</v>
      </c>
    </row>
    <row r="38" spans="1:19" ht="26.25" x14ac:dyDescent="0.25">
      <c r="A38" s="29"/>
      <c r="B38" s="24" t="s">
        <v>54</v>
      </c>
      <c r="C38" s="25" t="s">
        <v>55</v>
      </c>
      <c r="D38" s="26">
        <v>395</v>
      </c>
      <c r="E38" s="26">
        <v>0</v>
      </c>
      <c r="F38" s="26"/>
      <c r="G38" s="26">
        <f t="shared" si="31"/>
        <v>0</v>
      </c>
      <c r="H38" s="26">
        <v>0</v>
      </c>
      <c r="I38" s="26"/>
      <c r="J38" s="26"/>
      <c r="K38" s="26"/>
      <c r="L38" s="26">
        <f t="shared" si="32"/>
        <v>0</v>
      </c>
      <c r="M38" s="26">
        <v>0</v>
      </c>
      <c r="N38" s="28">
        <f t="shared" si="33"/>
        <v>395</v>
      </c>
      <c r="O38" s="28">
        <f t="shared" si="33"/>
        <v>0</v>
      </c>
      <c r="P38" s="28">
        <f t="shared" si="34"/>
        <v>0</v>
      </c>
      <c r="Q38" s="28">
        <f t="shared" si="6"/>
        <v>0</v>
      </c>
      <c r="R38" s="38">
        <v>0</v>
      </c>
    </row>
    <row r="39" spans="1:19" ht="27" customHeight="1" x14ac:dyDescent="0.25">
      <c r="A39" s="29"/>
      <c r="B39" s="24" t="s">
        <v>56</v>
      </c>
      <c r="C39" s="25" t="s">
        <v>57</v>
      </c>
      <c r="D39" s="26">
        <v>65</v>
      </c>
      <c r="E39" s="26">
        <v>0</v>
      </c>
      <c r="F39" s="26"/>
      <c r="G39" s="26">
        <f t="shared" si="31"/>
        <v>0</v>
      </c>
      <c r="H39" s="26">
        <v>0</v>
      </c>
      <c r="I39" s="26"/>
      <c r="J39" s="26"/>
      <c r="K39" s="26"/>
      <c r="L39" s="26">
        <f t="shared" si="32"/>
        <v>0</v>
      </c>
      <c r="M39" s="26">
        <v>0</v>
      </c>
      <c r="N39" s="28">
        <f t="shared" si="33"/>
        <v>65</v>
      </c>
      <c r="O39" s="28">
        <f t="shared" si="33"/>
        <v>0</v>
      </c>
      <c r="P39" s="28">
        <f t="shared" si="34"/>
        <v>0</v>
      </c>
      <c r="Q39" s="28">
        <f t="shared" si="6"/>
        <v>0</v>
      </c>
      <c r="R39" s="38">
        <v>0</v>
      </c>
    </row>
    <row r="40" spans="1:19" ht="26.25" x14ac:dyDescent="0.25">
      <c r="A40" s="29"/>
      <c r="B40" s="24" t="s">
        <v>58</v>
      </c>
      <c r="C40" s="25" t="s">
        <v>59</v>
      </c>
      <c r="D40" s="26">
        <v>261.77999999999997</v>
      </c>
      <c r="E40" s="26">
        <v>112.5</v>
      </c>
      <c r="F40" s="26">
        <v>112.5</v>
      </c>
      <c r="G40" s="26">
        <f t="shared" si="31"/>
        <v>0</v>
      </c>
      <c r="H40" s="26">
        <f t="shared" si="4"/>
        <v>100</v>
      </c>
      <c r="I40" s="26"/>
      <c r="J40" s="26"/>
      <c r="K40" s="26"/>
      <c r="L40" s="26">
        <f t="shared" si="32"/>
        <v>0</v>
      </c>
      <c r="M40" s="26">
        <v>0</v>
      </c>
      <c r="N40" s="28">
        <f t="shared" si="33"/>
        <v>261.77999999999997</v>
      </c>
      <c r="O40" s="28">
        <f t="shared" si="33"/>
        <v>112.5</v>
      </c>
      <c r="P40" s="28">
        <f t="shared" si="34"/>
        <v>112.5</v>
      </c>
      <c r="Q40" s="28">
        <f t="shared" si="6"/>
        <v>0</v>
      </c>
      <c r="R40" s="38">
        <f t="shared" si="35"/>
        <v>100</v>
      </c>
    </row>
    <row r="41" spans="1:19" ht="76.5" hidden="1" customHeight="1" x14ac:dyDescent="0.25">
      <c r="A41" s="29"/>
      <c r="B41" s="24" t="s">
        <v>60</v>
      </c>
      <c r="C41" s="25" t="s">
        <v>61</v>
      </c>
      <c r="D41" s="26"/>
      <c r="E41" s="26"/>
      <c r="F41" s="26"/>
      <c r="G41" s="26">
        <f t="shared" si="31"/>
        <v>0</v>
      </c>
      <c r="H41" s="26">
        <v>0</v>
      </c>
      <c r="I41" s="26"/>
      <c r="J41" s="26"/>
      <c r="K41" s="26"/>
      <c r="L41" s="26">
        <f t="shared" si="32"/>
        <v>0</v>
      </c>
      <c r="M41" s="26">
        <v>0</v>
      </c>
      <c r="N41" s="28">
        <f t="shared" si="33"/>
        <v>0</v>
      </c>
      <c r="O41" s="28">
        <f t="shared" si="33"/>
        <v>0</v>
      </c>
      <c r="P41" s="28">
        <f t="shared" si="34"/>
        <v>0</v>
      </c>
      <c r="Q41" s="28">
        <f t="shared" si="6"/>
        <v>0</v>
      </c>
      <c r="R41" s="38">
        <v>0</v>
      </c>
    </row>
    <row r="42" spans="1:19" ht="90" customHeight="1" x14ac:dyDescent="0.25">
      <c r="A42" s="29"/>
      <c r="B42" s="24" t="s">
        <v>62</v>
      </c>
      <c r="C42" s="25" t="s">
        <v>63</v>
      </c>
      <c r="D42" s="26">
        <v>763.2</v>
      </c>
      <c r="E42" s="26">
        <v>140</v>
      </c>
      <c r="F42" s="26">
        <v>107.5</v>
      </c>
      <c r="G42" s="26">
        <f t="shared" si="31"/>
        <v>-32.5</v>
      </c>
      <c r="H42" s="26">
        <f t="shared" si="4"/>
        <v>76.785714285714292</v>
      </c>
      <c r="I42" s="26"/>
      <c r="J42" s="26"/>
      <c r="K42" s="26"/>
      <c r="L42" s="26">
        <f t="shared" si="32"/>
        <v>0</v>
      </c>
      <c r="M42" s="26">
        <v>0</v>
      </c>
      <c r="N42" s="28">
        <f t="shared" si="33"/>
        <v>763.2</v>
      </c>
      <c r="O42" s="28">
        <f t="shared" si="33"/>
        <v>140</v>
      </c>
      <c r="P42" s="28">
        <f t="shared" si="34"/>
        <v>107.5</v>
      </c>
      <c r="Q42" s="28">
        <f t="shared" si="6"/>
        <v>-32.5</v>
      </c>
      <c r="R42" s="38">
        <f t="shared" si="35"/>
        <v>76.785714285714292</v>
      </c>
    </row>
    <row r="43" spans="1:19" ht="26.25" x14ac:dyDescent="0.25">
      <c r="A43" s="29"/>
      <c r="B43" s="24" t="s">
        <v>64</v>
      </c>
      <c r="C43" s="25" t="s">
        <v>65</v>
      </c>
      <c r="D43" s="26">
        <v>23.373999999999999</v>
      </c>
      <c r="E43" s="26">
        <v>0</v>
      </c>
      <c r="F43" s="26"/>
      <c r="G43" s="26">
        <f t="shared" si="31"/>
        <v>0</v>
      </c>
      <c r="H43" s="26">
        <v>0</v>
      </c>
      <c r="I43" s="26"/>
      <c r="J43" s="26"/>
      <c r="K43" s="26"/>
      <c r="L43" s="26">
        <f t="shared" si="32"/>
        <v>0</v>
      </c>
      <c r="M43" s="26">
        <v>0</v>
      </c>
      <c r="N43" s="28">
        <f t="shared" si="33"/>
        <v>23.373999999999999</v>
      </c>
      <c r="O43" s="28">
        <f t="shared" si="33"/>
        <v>0</v>
      </c>
      <c r="P43" s="28">
        <f t="shared" si="34"/>
        <v>0</v>
      </c>
      <c r="Q43" s="28">
        <f t="shared" si="6"/>
        <v>0</v>
      </c>
      <c r="R43" s="38">
        <v>0</v>
      </c>
    </row>
    <row r="44" spans="1:19" ht="79.5" customHeight="1" x14ac:dyDescent="0.25">
      <c r="A44" s="29"/>
      <c r="B44" s="24" t="s">
        <v>66</v>
      </c>
      <c r="C44" s="25" t="s">
        <v>67</v>
      </c>
      <c r="D44" s="26">
        <v>817.39200000000005</v>
      </c>
      <c r="E44" s="26">
        <v>140</v>
      </c>
      <c r="F44" s="26">
        <v>52.1</v>
      </c>
      <c r="G44" s="26">
        <f t="shared" si="31"/>
        <v>-87.9</v>
      </c>
      <c r="H44" s="26">
        <v>0</v>
      </c>
      <c r="I44" s="26"/>
      <c r="J44" s="26"/>
      <c r="K44" s="26"/>
      <c r="L44" s="26">
        <f t="shared" si="32"/>
        <v>0</v>
      </c>
      <c r="M44" s="26">
        <v>0</v>
      </c>
      <c r="N44" s="28">
        <f t="shared" si="33"/>
        <v>817.39200000000005</v>
      </c>
      <c r="O44" s="28">
        <f t="shared" si="33"/>
        <v>140</v>
      </c>
      <c r="P44" s="28">
        <f t="shared" si="34"/>
        <v>52.1</v>
      </c>
      <c r="Q44" s="28">
        <f t="shared" si="6"/>
        <v>-87.9</v>
      </c>
      <c r="R44" s="38">
        <f t="shared" si="35"/>
        <v>37.214285714285715</v>
      </c>
    </row>
    <row r="45" spans="1:19" ht="26.25" x14ac:dyDescent="0.25">
      <c r="A45" s="29"/>
      <c r="B45" s="24" t="s">
        <v>68</v>
      </c>
      <c r="C45" s="25" t="s">
        <v>69</v>
      </c>
      <c r="D45" s="26">
        <v>691.05799999999999</v>
      </c>
      <c r="E45" s="26">
        <v>172.358</v>
      </c>
      <c r="F45" s="26">
        <v>53.6</v>
      </c>
      <c r="G45" s="26">
        <f t="shared" si="31"/>
        <v>-118.75800000000001</v>
      </c>
      <c r="H45" s="26">
        <f t="shared" si="4"/>
        <v>31.098063333294657</v>
      </c>
      <c r="I45" s="26"/>
      <c r="J45" s="26"/>
      <c r="K45" s="26"/>
      <c r="L45" s="26">
        <f t="shared" si="32"/>
        <v>0</v>
      </c>
      <c r="M45" s="26">
        <v>0</v>
      </c>
      <c r="N45" s="28">
        <f t="shared" si="33"/>
        <v>691.05799999999999</v>
      </c>
      <c r="O45" s="28">
        <f t="shared" si="33"/>
        <v>172.358</v>
      </c>
      <c r="P45" s="28">
        <f t="shared" si="34"/>
        <v>53.6</v>
      </c>
      <c r="Q45" s="28">
        <f t="shared" si="6"/>
        <v>-118.75800000000001</v>
      </c>
      <c r="R45" s="38">
        <f t="shared" si="35"/>
        <v>31.098063333294657</v>
      </c>
    </row>
    <row r="46" spans="1:19" ht="51.75" hidden="1" x14ac:dyDescent="0.25">
      <c r="A46" s="29"/>
      <c r="B46" s="24">
        <v>3222</v>
      </c>
      <c r="C46" s="25" t="s">
        <v>151</v>
      </c>
      <c r="D46" s="26"/>
      <c r="E46" s="26"/>
      <c r="F46" s="26"/>
      <c r="G46" s="26">
        <f t="shared" si="31"/>
        <v>0</v>
      </c>
      <c r="H46" s="26"/>
      <c r="I46" s="26"/>
      <c r="J46" s="26"/>
      <c r="K46" s="26"/>
      <c r="L46" s="26"/>
      <c r="M46" s="26">
        <v>0</v>
      </c>
      <c r="N46" s="28">
        <f t="shared" si="33"/>
        <v>0</v>
      </c>
      <c r="O46" s="28">
        <f t="shared" si="33"/>
        <v>0</v>
      </c>
      <c r="P46" s="28">
        <f t="shared" ref="P46" si="36">F46+K46</f>
        <v>0</v>
      </c>
      <c r="Q46" s="28">
        <f t="shared" ref="Q46" si="37">P46-O46</f>
        <v>0</v>
      </c>
      <c r="R46" s="38" t="e">
        <f t="shared" ref="R46" si="38">SUM(P46/O46)*100</f>
        <v>#DIV/0!</v>
      </c>
    </row>
    <row r="47" spans="1:19" ht="54" customHeight="1" x14ac:dyDescent="0.25">
      <c r="A47" s="29"/>
      <c r="B47" s="24">
        <v>3230</v>
      </c>
      <c r="C47" s="25" t="s">
        <v>70</v>
      </c>
      <c r="D47" s="26">
        <v>331.2</v>
      </c>
      <c r="E47" s="26">
        <v>69</v>
      </c>
      <c r="F47" s="26">
        <v>35.1</v>
      </c>
      <c r="G47" s="26">
        <f t="shared" si="31"/>
        <v>-33.9</v>
      </c>
      <c r="H47" s="26">
        <f t="shared" si="4"/>
        <v>50.869565217391312</v>
      </c>
      <c r="I47" s="26"/>
      <c r="J47" s="26"/>
      <c r="K47" s="26"/>
      <c r="L47" s="26"/>
      <c r="M47" s="22">
        <v>0</v>
      </c>
      <c r="N47" s="28">
        <f t="shared" si="33"/>
        <v>331.2</v>
      </c>
      <c r="O47" s="28">
        <f t="shared" si="33"/>
        <v>69</v>
      </c>
      <c r="P47" s="28">
        <f t="shared" si="34"/>
        <v>35.1</v>
      </c>
      <c r="Q47" s="28">
        <f t="shared" si="6"/>
        <v>-33.9</v>
      </c>
      <c r="R47" s="38">
        <f t="shared" si="35"/>
        <v>50.869565217391312</v>
      </c>
    </row>
    <row r="48" spans="1:19" x14ac:dyDescent="0.25">
      <c r="A48" s="29"/>
      <c r="B48" s="24" t="s">
        <v>71</v>
      </c>
      <c r="C48" s="25" t="s">
        <v>72</v>
      </c>
      <c r="D48" s="26">
        <v>20654.8</v>
      </c>
      <c r="E48" s="26">
        <v>5369.1549999999997</v>
      </c>
      <c r="F48" s="26">
        <v>3439.8</v>
      </c>
      <c r="G48" s="26">
        <f t="shared" si="31"/>
        <v>-1929.3549999999996</v>
      </c>
      <c r="H48" s="26">
        <f t="shared" si="4"/>
        <v>64.06594706243348</v>
      </c>
      <c r="I48" s="26"/>
      <c r="J48" s="26"/>
      <c r="K48" s="26"/>
      <c r="L48" s="26">
        <f t="shared" si="32"/>
        <v>0</v>
      </c>
      <c r="M48" s="22">
        <v>0</v>
      </c>
      <c r="N48" s="28">
        <f t="shared" si="33"/>
        <v>20654.8</v>
      </c>
      <c r="O48" s="28">
        <f t="shared" si="33"/>
        <v>5369.1549999999997</v>
      </c>
      <c r="P48" s="28">
        <f t="shared" si="34"/>
        <v>3439.8</v>
      </c>
      <c r="Q48" s="28">
        <f t="shared" si="6"/>
        <v>-1929.3549999999996</v>
      </c>
      <c r="R48" s="38">
        <f t="shared" si="35"/>
        <v>64.06594706243348</v>
      </c>
    </row>
    <row r="49" spans="1:19" x14ac:dyDescent="0.25">
      <c r="A49" s="30">
        <v>5</v>
      </c>
      <c r="B49" s="37"/>
      <c r="C49" s="32" t="s">
        <v>73</v>
      </c>
      <c r="D49" s="33">
        <f>SUM(D50:D53)</f>
        <v>22396.887999999999</v>
      </c>
      <c r="E49" s="33">
        <f t="shared" ref="E49:Q49" si="39">SUM(E50:E53)</f>
        <v>3824.5320000000002</v>
      </c>
      <c r="F49" s="33">
        <f t="shared" si="39"/>
        <v>3274.6</v>
      </c>
      <c r="G49" s="33">
        <f t="shared" si="39"/>
        <v>-549.93200000000013</v>
      </c>
      <c r="H49" s="33">
        <f t="shared" si="4"/>
        <v>85.620933489378558</v>
      </c>
      <c r="I49" s="33">
        <f t="shared" ref="I49:J49" si="40">SUM(I50:I53)</f>
        <v>521.90100000000007</v>
      </c>
      <c r="J49" s="33">
        <f t="shared" si="40"/>
        <v>473</v>
      </c>
      <c r="K49" s="33">
        <f t="shared" si="39"/>
        <v>6.1</v>
      </c>
      <c r="L49" s="33">
        <f t="shared" si="39"/>
        <v>0</v>
      </c>
      <c r="M49" s="33">
        <v>0</v>
      </c>
      <c r="N49" s="33">
        <f t="shared" ref="N49:O49" si="41">SUM(N50:N53)</f>
        <v>22918.788999999997</v>
      </c>
      <c r="O49" s="33">
        <f t="shared" si="41"/>
        <v>4297.5320000000002</v>
      </c>
      <c r="P49" s="34">
        <f t="shared" si="39"/>
        <v>3280.7</v>
      </c>
      <c r="Q49" s="34">
        <f t="shared" si="39"/>
        <v>-1016.8320000000001</v>
      </c>
      <c r="R49" s="74">
        <f>SUM(P49/O49)*100</f>
        <v>76.339163966667371</v>
      </c>
      <c r="S49" s="36"/>
    </row>
    <row r="50" spans="1:19" ht="18" customHeight="1" x14ac:dyDescent="0.25">
      <c r="A50" s="29"/>
      <c r="B50" s="24" t="s">
        <v>74</v>
      </c>
      <c r="C50" s="25" t="s">
        <v>75</v>
      </c>
      <c r="D50" s="26">
        <v>3920.3009999999999</v>
      </c>
      <c r="E50" s="26">
        <v>652.29700000000003</v>
      </c>
      <c r="F50" s="26">
        <v>574.9</v>
      </c>
      <c r="G50" s="26">
        <f t="shared" ref="G50:G53" si="42">F50-E50</f>
        <v>-77.397000000000048</v>
      </c>
      <c r="H50" s="26">
        <f t="shared" si="4"/>
        <v>88.134699377737434</v>
      </c>
      <c r="I50" s="26">
        <v>10</v>
      </c>
      <c r="J50" s="26">
        <v>10</v>
      </c>
      <c r="K50" s="26">
        <v>0.2</v>
      </c>
      <c r="L50" s="26"/>
      <c r="M50" s="26">
        <v>0</v>
      </c>
      <c r="N50" s="28">
        <f t="shared" ref="N50:O53" si="43">D50+I50</f>
        <v>3930.3009999999999</v>
      </c>
      <c r="O50" s="28">
        <f t="shared" si="43"/>
        <v>662.29700000000003</v>
      </c>
      <c r="P50" s="28">
        <f>F50+K50</f>
        <v>575.1</v>
      </c>
      <c r="Q50" s="28">
        <f t="shared" si="6"/>
        <v>-87.197000000000003</v>
      </c>
      <c r="R50" s="75">
        <f t="shared" ref="R50:R97" si="44">SUM(P50/O50)*100</f>
        <v>86.834154465443746</v>
      </c>
    </row>
    <row r="51" spans="1:19" ht="27" customHeight="1" x14ac:dyDescent="0.25">
      <c r="A51" s="29"/>
      <c r="B51" s="24" t="s">
        <v>76</v>
      </c>
      <c r="C51" s="25" t="s">
        <v>77</v>
      </c>
      <c r="D51" s="26">
        <v>3617.8649999999998</v>
      </c>
      <c r="E51" s="26">
        <v>567.51400000000001</v>
      </c>
      <c r="F51" s="26">
        <v>496.9</v>
      </c>
      <c r="G51" s="26">
        <f t="shared" si="42"/>
        <v>-70.614000000000033</v>
      </c>
      <c r="H51" s="26">
        <f t="shared" si="4"/>
        <v>87.557311361481823</v>
      </c>
      <c r="I51" s="26">
        <v>30</v>
      </c>
      <c r="J51" s="26">
        <v>30</v>
      </c>
      <c r="K51" s="26">
        <v>0.8</v>
      </c>
      <c r="L51" s="26"/>
      <c r="M51" s="26">
        <v>0</v>
      </c>
      <c r="N51" s="28">
        <f t="shared" si="43"/>
        <v>3647.8649999999998</v>
      </c>
      <c r="O51" s="28">
        <f t="shared" si="43"/>
        <v>597.51400000000001</v>
      </c>
      <c r="P51" s="28">
        <f>F51+K51</f>
        <v>497.7</v>
      </c>
      <c r="Q51" s="28">
        <f t="shared" si="6"/>
        <v>-99.814000000000021</v>
      </c>
      <c r="R51" s="75">
        <f t="shared" si="44"/>
        <v>83.295119444900038</v>
      </c>
    </row>
    <row r="52" spans="1:19" ht="40.5" customHeight="1" x14ac:dyDescent="0.25">
      <c r="A52" s="29"/>
      <c r="B52" s="24" t="s">
        <v>78</v>
      </c>
      <c r="C52" s="25" t="s">
        <v>79</v>
      </c>
      <c r="D52" s="26">
        <v>10613.94</v>
      </c>
      <c r="E52" s="26">
        <v>1890.424</v>
      </c>
      <c r="F52" s="26">
        <v>1612.3</v>
      </c>
      <c r="G52" s="26">
        <f t="shared" si="42"/>
        <v>-278.12400000000002</v>
      </c>
      <c r="H52" s="26">
        <f t="shared" si="4"/>
        <v>85.287744971498455</v>
      </c>
      <c r="I52" s="26">
        <v>481.90100000000001</v>
      </c>
      <c r="J52" s="26">
        <v>433</v>
      </c>
      <c r="K52" s="26">
        <v>5.0999999999999996</v>
      </c>
      <c r="L52" s="26"/>
      <c r="M52" s="26">
        <v>0</v>
      </c>
      <c r="N52" s="28">
        <f t="shared" si="43"/>
        <v>11095.841</v>
      </c>
      <c r="O52" s="28">
        <f t="shared" si="43"/>
        <v>2323.424</v>
      </c>
      <c r="P52" s="28">
        <f>F52+K52</f>
        <v>1617.3999999999999</v>
      </c>
      <c r="Q52" s="28">
        <f t="shared" si="6"/>
        <v>-706.02400000000011</v>
      </c>
      <c r="R52" s="75">
        <f t="shared" si="44"/>
        <v>69.612778382249644</v>
      </c>
    </row>
    <row r="53" spans="1:19" ht="26.25" x14ac:dyDescent="0.25">
      <c r="A53" s="29"/>
      <c r="B53" s="24" t="s">
        <v>80</v>
      </c>
      <c r="C53" s="25" t="s">
        <v>81</v>
      </c>
      <c r="D53" s="26">
        <v>4244.7820000000002</v>
      </c>
      <c r="E53" s="26">
        <v>714.29700000000003</v>
      </c>
      <c r="F53" s="26">
        <v>590.5</v>
      </c>
      <c r="G53" s="26">
        <f t="shared" si="42"/>
        <v>-123.79700000000003</v>
      </c>
      <c r="H53" s="26">
        <f t="shared" si="4"/>
        <v>82.668693834637409</v>
      </c>
      <c r="I53" s="26"/>
      <c r="J53" s="26"/>
      <c r="K53" s="26"/>
      <c r="L53" s="26"/>
      <c r="M53" s="26">
        <v>0</v>
      </c>
      <c r="N53" s="28">
        <f t="shared" si="43"/>
        <v>4244.7820000000002</v>
      </c>
      <c r="O53" s="28">
        <f t="shared" si="43"/>
        <v>714.29700000000003</v>
      </c>
      <c r="P53" s="28">
        <f>F53+K53</f>
        <v>590.5</v>
      </c>
      <c r="Q53" s="28">
        <f t="shared" si="6"/>
        <v>-123.79700000000003</v>
      </c>
      <c r="R53" s="75">
        <f t="shared" si="44"/>
        <v>82.668693834637409</v>
      </c>
    </row>
    <row r="54" spans="1:19" x14ac:dyDescent="0.25">
      <c r="A54" s="30">
        <v>6</v>
      </c>
      <c r="B54" s="39"/>
      <c r="C54" s="17" t="s">
        <v>82</v>
      </c>
      <c r="D54" s="33">
        <f>SUM(D55:D56)</f>
        <v>1300</v>
      </c>
      <c r="E54" s="33">
        <f t="shared" ref="E54:R54" si="45">SUM(E55:E56)</f>
        <v>275</v>
      </c>
      <c r="F54" s="33">
        <f t="shared" si="45"/>
        <v>190</v>
      </c>
      <c r="G54" s="33">
        <f t="shared" si="45"/>
        <v>-85</v>
      </c>
      <c r="H54" s="33">
        <f>SUM(F54/E54)*100</f>
        <v>69.090909090909093</v>
      </c>
      <c r="I54" s="33">
        <f t="shared" ref="I54:J54" si="46">SUM(I55:I56)</f>
        <v>0</v>
      </c>
      <c r="J54" s="33">
        <f t="shared" si="46"/>
        <v>0</v>
      </c>
      <c r="K54" s="33">
        <f t="shared" si="45"/>
        <v>0</v>
      </c>
      <c r="L54" s="33">
        <f t="shared" si="45"/>
        <v>0</v>
      </c>
      <c r="M54" s="33">
        <f t="shared" si="45"/>
        <v>0</v>
      </c>
      <c r="N54" s="33">
        <f t="shared" si="45"/>
        <v>1300</v>
      </c>
      <c r="O54" s="33">
        <f t="shared" si="45"/>
        <v>275</v>
      </c>
      <c r="P54" s="33">
        <f t="shared" si="45"/>
        <v>190</v>
      </c>
      <c r="Q54" s="33">
        <f t="shared" si="45"/>
        <v>-85</v>
      </c>
      <c r="R54" s="33">
        <f t="shared" si="45"/>
        <v>69.090909090909093</v>
      </c>
      <c r="S54" s="36"/>
    </row>
    <row r="55" spans="1:19" ht="26.25" x14ac:dyDescent="0.25">
      <c r="A55" s="29"/>
      <c r="B55" s="24" t="s">
        <v>83</v>
      </c>
      <c r="C55" s="25" t="s">
        <v>84</v>
      </c>
      <c r="D55" s="26">
        <v>1300</v>
      </c>
      <c r="E55" s="26">
        <v>275</v>
      </c>
      <c r="F55" s="26">
        <v>190</v>
      </c>
      <c r="G55" s="26">
        <f>F55-E55</f>
        <v>-85</v>
      </c>
      <c r="H55" s="26">
        <f t="shared" si="4"/>
        <v>69.090909090909093</v>
      </c>
      <c r="I55" s="26"/>
      <c r="J55" s="26"/>
      <c r="K55" s="26"/>
      <c r="L55" s="26">
        <f>K55-J55</f>
        <v>0</v>
      </c>
      <c r="M55" s="26">
        <v>0</v>
      </c>
      <c r="N55" s="28">
        <f>D55+I55</f>
        <v>1300</v>
      </c>
      <c r="O55" s="28">
        <f t="shared" ref="O55" si="47">E55+J55</f>
        <v>275</v>
      </c>
      <c r="P55" s="28">
        <f>F55+K55</f>
        <v>190</v>
      </c>
      <c r="Q55" s="28">
        <f t="shared" si="6"/>
        <v>-85</v>
      </c>
      <c r="R55" s="75">
        <f t="shared" si="44"/>
        <v>69.090909090909093</v>
      </c>
    </row>
    <row r="56" spans="1:19" ht="26.25" hidden="1" x14ac:dyDescent="0.25">
      <c r="A56" s="29"/>
      <c r="B56" s="24">
        <v>5040</v>
      </c>
      <c r="C56" s="25" t="s">
        <v>146</v>
      </c>
      <c r="D56" s="26"/>
      <c r="E56" s="26"/>
      <c r="F56" s="26"/>
      <c r="G56" s="26"/>
      <c r="H56" s="26" t="e">
        <f t="shared" si="4"/>
        <v>#DIV/0!</v>
      </c>
      <c r="I56" s="26"/>
      <c r="J56" s="26"/>
      <c r="K56" s="26"/>
      <c r="L56" s="26"/>
      <c r="M56" s="26"/>
      <c r="N56" s="28">
        <f>D56+I56</f>
        <v>0</v>
      </c>
      <c r="O56" s="28">
        <f t="shared" si="34"/>
        <v>0</v>
      </c>
      <c r="P56" s="28">
        <f>F56+K56</f>
        <v>0</v>
      </c>
      <c r="Q56" s="28"/>
      <c r="R56" s="75"/>
    </row>
    <row r="57" spans="1:19" x14ac:dyDescent="0.25">
      <c r="A57" s="30">
        <v>7</v>
      </c>
      <c r="B57" s="37"/>
      <c r="C57" s="17" t="s">
        <v>85</v>
      </c>
      <c r="D57" s="33">
        <f>SUM(D58:D60)</f>
        <v>65329.63</v>
      </c>
      <c r="E57" s="33">
        <f>SUM(E58:E60)</f>
        <v>12886.71</v>
      </c>
      <c r="F57" s="33">
        <f>SUM(F58:F60)</f>
        <v>10432.799999999999</v>
      </c>
      <c r="G57" s="33">
        <f>SUM(G58:G60)</f>
        <v>-2453.91</v>
      </c>
      <c r="H57" s="33">
        <f>SUM(F57/E57)*100</f>
        <v>80.957823990762577</v>
      </c>
      <c r="I57" s="33">
        <f t="shared" ref="I57:J57" si="48">SUM(I58:I60)</f>
        <v>108.4</v>
      </c>
      <c r="J57" s="33">
        <f t="shared" si="48"/>
        <v>18.100000000000001</v>
      </c>
      <c r="K57" s="33">
        <f>SUM(K58:K60)</f>
        <v>0</v>
      </c>
      <c r="L57" s="33">
        <f>SUM(L58:L60)</f>
        <v>0</v>
      </c>
      <c r="M57" s="33">
        <v>0</v>
      </c>
      <c r="N57" s="33">
        <f t="shared" ref="N57:O57" si="49">SUM(N58:N60)</f>
        <v>65438.03</v>
      </c>
      <c r="O57" s="33">
        <f t="shared" si="49"/>
        <v>12904.81</v>
      </c>
      <c r="P57" s="34">
        <f>SUM(P58:P60)</f>
        <v>10432.799999999999</v>
      </c>
      <c r="Q57" s="34">
        <f>SUM(Q58:Q60)</f>
        <v>-2472.0100000000002</v>
      </c>
      <c r="R57" s="74">
        <f t="shared" si="44"/>
        <v>80.844274344217382</v>
      </c>
      <c r="S57" s="36"/>
    </row>
    <row r="58" spans="1:19" ht="39" hidden="1" x14ac:dyDescent="0.25">
      <c r="A58" s="29"/>
      <c r="B58" s="24">
        <v>6010</v>
      </c>
      <c r="C58" s="25" t="s">
        <v>86</v>
      </c>
      <c r="D58" s="26"/>
      <c r="E58" s="26"/>
      <c r="F58" s="26"/>
      <c r="G58" s="26"/>
      <c r="H58" s="26">
        <v>0</v>
      </c>
      <c r="I58" s="40"/>
      <c r="J58" s="40"/>
      <c r="K58" s="40"/>
      <c r="L58" s="26"/>
      <c r="M58" s="26"/>
      <c r="N58" s="28">
        <f>D58+I58</f>
        <v>0</v>
      </c>
      <c r="O58" s="28">
        <f>E58+J58</f>
        <v>0</v>
      </c>
      <c r="P58" s="28">
        <f>F58+K58</f>
        <v>0</v>
      </c>
      <c r="Q58" s="28">
        <f>P58-O58</f>
        <v>0</v>
      </c>
      <c r="R58" s="75" t="e">
        <f>SUM(P58/O58)*100</f>
        <v>#DIV/0!</v>
      </c>
    </row>
    <row r="59" spans="1:19" ht="27" customHeight="1" x14ac:dyDescent="0.25">
      <c r="A59" s="29"/>
      <c r="B59" s="24" t="s">
        <v>87</v>
      </c>
      <c r="C59" s="25" t="s">
        <v>88</v>
      </c>
      <c r="D59" s="26">
        <v>65329.63</v>
      </c>
      <c r="E59" s="26">
        <v>12886.71</v>
      </c>
      <c r="F59" s="26">
        <v>10432.799999999999</v>
      </c>
      <c r="G59" s="26">
        <f>F59-E59</f>
        <v>-2453.91</v>
      </c>
      <c r="H59" s="26">
        <f t="shared" si="4"/>
        <v>80.957823990762577</v>
      </c>
      <c r="I59" s="40">
        <v>108.4</v>
      </c>
      <c r="J59" s="40">
        <v>18.100000000000001</v>
      </c>
      <c r="K59" s="26"/>
      <c r="L59" s="26"/>
      <c r="M59" s="26">
        <v>0</v>
      </c>
      <c r="N59" s="28">
        <f>D59+I59</f>
        <v>65438.03</v>
      </c>
      <c r="O59" s="28">
        <f t="shared" ref="O59" si="50">E59+J59</f>
        <v>12904.81</v>
      </c>
      <c r="P59" s="28">
        <f>F59+K59</f>
        <v>10432.799999999999</v>
      </c>
      <c r="Q59" s="28">
        <f t="shared" si="6"/>
        <v>-2472.0100000000002</v>
      </c>
      <c r="R59" s="75">
        <f t="shared" si="44"/>
        <v>80.844274344217382</v>
      </c>
    </row>
    <row r="60" spans="1:19" ht="26.25" hidden="1" x14ac:dyDescent="0.25">
      <c r="A60" s="29"/>
      <c r="B60" s="24" t="s">
        <v>89</v>
      </c>
      <c r="C60" s="25" t="s">
        <v>90</v>
      </c>
      <c r="D60" s="26"/>
      <c r="E60" s="26"/>
      <c r="F60" s="26"/>
      <c r="G60" s="26"/>
      <c r="H60" s="26"/>
      <c r="I60" s="40"/>
      <c r="J60" s="40"/>
      <c r="K60" s="40"/>
      <c r="L60" s="26">
        <f>K60-J60</f>
        <v>0</v>
      </c>
      <c r="M60" s="26">
        <v>0</v>
      </c>
      <c r="N60" s="28">
        <f>D60+I60</f>
        <v>0</v>
      </c>
      <c r="O60" s="28">
        <f t="shared" si="34"/>
        <v>0</v>
      </c>
      <c r="P60" s="28">
        <f>F60+K60</f>
        <v>0</v>
      </c>
      <c r="Q60" s="28">
        <f t="shared" si="6"/>
        <v>0</v>
      </c>
      <c r="R60" s="75">
        <v>0</v>
      </c>
    </row>
    <row r="61" spans="1:19" x14ac:dyDescent="0.25">
      <c r="A61" s="30">
        <v>8</v>
      </c>
      <c r="B61" s="39"/>
      <c r="C61" s="17" t="s">
        <v>91</v>
      </c>
      <c r="D61" s="33">
        <f>SUM(D62:D73)</f>
        <v>13761.021000000001</v>
      </c>
      <c r="E61" s="33">
        <f>SUM(E62:E73)</f>
        <v>4870.3090000000002</v>
      </c>
      <c r="F61" s="33">
        <f>SUM(F62:F73)</f>
        <v>546.29999999999995</v>
      </c>
      <c r="G61" s="33">
        <f>SUM(G62:G73)</f>
        <v>-4324.009</v>
      </c>
      <c r="H61" s="33">
        <f>SUM(F61/E61)*100</f>
        <v>11.21694742571775</v>
      </c>
      <c r="I61" s="33">
        <f t="shared" ref="I61:J61" si="51">SUM(I62:I73)</f>
        <v>9642.9459999999999</v>
      </c>
      <c r="J61" s="33">
        <f t="shared" si="51"/>
        <v>436.09300000000007</v>
      </c>
      <c r="K61" s="33">
        <f>SUM(K62:K73)</f>
        <v>266.60000000000002</v>
      </c>
      <c r="L61" s="33">
        <f>SUM(L62:L73)</f>
        <v>-2.9999999999859028E-3</v>
      </c>
      <c r="M61" s="33">
        <v>0</v>
      </c>
      <c r="N61" s="33">
        <f t="shared" ref="N61:O61" si="52">SUM(N62:N73)</f>
        <v>23403.967000000001</v>
      </c>
      <c r="O61" s="33">
        <f t="shared" si="52"/>
        <v>5306.402</v>
      </c>
      <c r="P61" s="34">
        <f>SUM(P62:P73)</f>
        <v>812.90000000000009</v>
      </c>
      <c r="Q61" s="34">
        <f>SUM(Q62:Q73)</f>
        <v>-4493.5020000000004</v>
      </c>
      <c r="R61" s="74">
        <f t="shared" si="44"/>
        <v>15.31923137372555</v>
      </c>
      <c r="S61" s="36"/>
    </row>
    <row r="62" spans="1:19" ht="26.25" customHeight="1" x14ac:dyDescent="0.25">
      <c r="A62" s="29"/>
      <c r="B62" s="24" t="s">
        <v>92</v>
      </c>
      <c r="C62" s="25" t="s">
        <v>93</v>
      </c>
      <c r="D62" s="26">
        <v>252</v>
      </c>
      <c r="E62" s="26">
        <v>20</v>
      </c>
      <c r="F62" s="26"/>
      <c r="G62" s="26">
        <f t="shared" ref="G62:G73" si="53">F62-E62</f>
        <v>-20</v>
      </c>
      <c r="H62" s="26">
        <v>0</v>
      </c>
      <c r="I62" s="26"/>
      <c r="J62" s="26"/>
      <c r="K62" s="26"/>
      <c r="L62" s="26"/>
      <c r="M62" s="26">
        <v>0</v>
      </c>
      <c r="N62" s="28">
        <f t="shared" ref="N62:O86" si="54">D62+I62</f>
        <v>252</v>
      </c>
      <c r="O62" s="28">
        <f t="shared" si="54"/>
        <v>20</v>
      </c>
      <c r="P62" s="28">
        <f t="shared" si="34"/>
        <v>0</v>
      </c>
      <c r="Q62" s="28">
        <f t="shared" si="6"/>
        <v>-20</v>
      </c>
      <c r="R62" s="75">
        <v>0</v>
      </c>
      <c r="S62" s="41"/>
    </row>
    <row r="63" spans="1:19" ht="12.75" customHeight="1" x14ac:dyDescent="0.25">
      <c r="A63" s="29"/>
      <c r="B63" s="24">
        <v>7300</v>
      </c>
      <c r="C63" s="25" t="s">
        <v>98</v>
      </c>
      <c r="D63" s="26"/>
      <c r="E63" s="26"/>
      <c r="F63" s="26"/>
      <c r="G63" s="26">
        <f t="shared" si="53"/>
        <v>0</v>
      </c>
      <c r="H63" s="26"/>
      <c r="I63" s="26">
        <v>69.400000000000006</v>
      </c>
      <c r="J63" s="26">
        <v>69.400000000000006</v>
      </c>
      <c r="K63" s="26"/>
      <c r="L63" s="26"/>
      <c r="M63" s="26"/>
      <c r="N63" s="28">
        <f t="shared" si="54"/>
        <v>69.400000000000006</v>
      </c>
      <c r="O63" s="28">
        <f t="shared" si="54"/>
        <v>69.400000000000006</v>
      </c>
      <c r="P63" s="28">
        <f t="shared" si="34"/>
        <v>0</v>
      </c>
      <c r="Q63" s="28">
        <f t="shared" ref="Q63" si="55">P63-O63</f>
        <v>-69.400000000000006</v>
      </c>
      <c r="R63" s="75">
        <v>0</v>
      </c>
      <c r="S63" s="41"/>
    </row>
    <row r="64" spans="1:19" ht="12.75" customHeight="1" x14ac:dyDescent="0.25">
      <c r="A64" s="29"/>
      <c r="B64" s="24" t="s">
        <v>94</v>
      </c>
      <c r="C64" s="25" t="s">
        <v>101</v>
      </c>
      <c r="D64" s="26">
        <v>0</v>
      </c>
      <c r="E64" s="26">
        <v>0</v>
      </c>
      <c r="F64" s="26"/>
      <c r="G64" s="26">
        <f t="shared" si="53"/>
        <v>0</v>
      </c>
      <c r="H64" s="26">
        <v>0</v>
      </c>
      <c r="I64" s="26"/>
      <c r="J64" s="26"/>
      <c r="K64" s="26"/>
      <c r="L64" s="26"/>
      <c r="M64" s="26">
        <v>0</v>
      </c>
      <c r="N64" s="28">
        <f t="shared" si="54"/>
        <v>0</v>
      </c>
      <c r="O64" s="28">
        <f t="shared" si="54"/>
        <v>0</v>
      </c>
      <c r="P64" s="28">
        <f t="shared" si="34"/>
        <v>0</v>
      </c>
      <c r="Q64" s="28">
        <f t="shared" si="6"/>
        <v>0</v>
      </c>
      <c r="R64" s="75">
        <v>0</v>
      </c>
      <c r="S64" s="41"/>
    </row>
    <row r="65" spans="1:19" ht="13.5" customHeight="1" x14ac:dyDescent="0.25">
      <c r="A65" s="29"/>
      <c r="B65" s="24" t="s">
        <v>95</v>
      </c>
      <c r="C65" s="25" t="s">
        <v>96</v>
      </c>
      <c r="D65" s="26">
        <v>0</v>
      </c>
      <c r="E65" s="26">
        <v>0</v>
      </c>
      <c r="F65" s="26"/>
      <c r="G65" s="26">
        <f t="shared" si="53"/>
        <v>0</v>
      </c>
      <c r="H65" s="26">
        <v>0</v>
      </c>
      <c r="I65" s="26">
        <v>9473.4560000000001</v>
      </c>
      <c r="J65" s="26">
        <v>266.60300000000001</v>
      </c>
      <c r="K65" s="26">
        <v>266.60000000000002</v>
      </c>
      <c r="L65" s="26">
        <f t="shared" ref="L65:L73" si="56">K65-J65</f>
        <v>-2.9999999999859028E-3</v>
      </c>
      <c r="M65" s="26">
        <v>0</v>
      </c>
      <c r="N65" s="28">
        <f t="shared" si="54"/>
        <v>9473.4560000000001</v>
      </c>
      <c r="O65" s="28">
        <f t="shared" si="54"/>
        <v>266.60300000000001</v>
      </c>
      <c r="P65" s="28">
        <f t="shared" si="34"/>
        <v>266.60000000000002</v>
      </c>
      <c r="Q65" s="28">
        <f t="shared" si="6"/>
        <v>-2.9999999999859028E-3</v>
      </c>
      <c r="R65" s="75">
        <v>0</v>
      </c>
      <c r="S65" s="41"/>
    </row>
    <row r="66" spans="1:19" ht="24" hidden="1" customHeight="1" x14ac:dyDescent="0.25">
      <c r="A66" s="29"/>
      <c r="B66" s="24" t="s">
        <v>97</v>
      </c>
      <c r="C66" s="25" t="s">
        <v>98</v>
      </c>
      <c r="D66" s="26">
        <v>0</v>
      </c>
      <c r="E66" s="26">
        <v>0</v>
      </c>
      <c r="F66" s="26"/>
      <c r="G66" s="26">
        <f t="shared" si="53"/>
        <v>0</v>
      </c>
      <c r="H66" s="26">
        <v>0</v>
      </c>
      <c r="I66" s="26"/>
      <c r="J66" s="26"/>
      <c r="K66" s="26"/>
      <c r="L66" s="26"/>
      <c r="M66" s="26">
        <v>0</v>
      </c>
      <c r="N66" s="28">
        <f t="shared" si="54"/>
        <v>0</v>
      </c>
      <c r="O66" s="28">
        <f t="shared" si="54"/>
        <v>0</v>
      </c>
      <c r="P66" s="28">
        <f t="shared" si="34"/>
        <v>0</v>
      </c>
      <c r="Q66" s="28">
        <f t="shared" si="6"/>
        <v>0</v>
      </c>
      <c r="R66" s="75" t="e">
        <f t="shared" si="44"/>
        <v>#DIV/0!</v>
      </c>
      <c r="S66" s="41"/>
    </row>
    <row r="67" spans="1:19" ht="36" hidden="1" customHeight="1" x14ac:dyDescent="0.25">
      <c r="A67" s="29"/>
      <c r="B67" s="24" t="s">
        <v>99</v>
      </c>
      <c r="C67" s="25" t="s">
        <v>100</v>
      </c>
      <c r="D67" s="26">
        <v>0</v>
      </c>
      <c r="E67" s="26">
        <v>0</v>
      </c>
      <c r="F67" s="26"/>
      <c r="G67" s="26">
        <f t="shared" si="53"/>
        <v>0</v>
      </c>
      <c r="H67" s="26">
        <v>0</v>
      </c>
      <c r="I67" s="26"/>
      <c r="J67" s="26"/>
      <c r="K67" s="26"/>
      <c r="L67" s="26"/>
      <c r="M67" s="26">
        <v>0</v>
      </c>
      <c r="N67" s="28">
        <f t="shared" si="54"/>
        <v>0</v>
      </c>
      <c r="O67" s="28">
        <f t="shared" si="54"/>
        <v>0</v>
      </c>
      <c r="P67" s="28">
        <f t="shared" si="34"/>
        <v>0</v>
      </c>
      <c r="Q67" s="28">
        <f t="shared" si="6"/>
        <v>0</v>
      </c>
      <c r="R67" s="75" t="e">
        <f t="shared" si="44"/>
        <v>#DIV/0!</v>
      </c>
      <c r="S67" s="41"/>
    </row>
    <row r="68" spans="1:19" ht="39" x14ac:dyDescent="0.25">
      <c r="A68" s="29"/>
      <c r="B68" s="24" t="s">
        <v>102</v>
      </c>
      <c r="C68" s="25" t="s">
        <v>103</v>
      </c>
      <c r="D68" s="26">
        <v>4027.8679999999999</v>
      </c>
      <c r="E68" s="26">
        <v>1560.1559999999999</v>
      </c>
      <c r="F68" s="26">
        <v>427.3</v>
      </c>
      <c r="G68" s="26">
        <f t="shared" si="53"/>
        <v>-1132.856</v>
      </c>
      <c r="H68" s="26">
        <f t="shared" si="4"/>
        <v>27.388286812344408</v>
      </c>
      <c r="I68" s="26"/>
      <c r="J68" s="26"/>
      <c r="K68" s="26"/>
      <c r="L68" s="26">
        <f t="shared" si="56"/>
        <v>0</v>
      </c>
      <c r="M68" s="26">
        <v>0</v>
      </c>
      <c r="N68" s="28">
        <f t="shared" si="54"/>
        <v>4027.8679999999999</v>
      </c>
      <c r="O68" s="28">
        <f t="shared" si="54"/>
        <v>1560.1559999999999</v>
      </c>
      <c r="P68" s="28">
        <f t="shared" si="34"/>
        <v>427.3</v>
      </c>
      <c r="Q68" s="28">
        <f t="shared" si="6"/>
        <v>-1132.856</v>
      </c>
      <c r="R68" s="75">
        <f t="shared" si="44"/>
        <v>27.388286812344408</v>
      </c>
      <c r="S68" s="41"/>
    </row>
    <row r="69" spans="1:19" ht="29.25" customHeight="1" x14ac:dyDescent="0.25">
      <c r="A69" s="29"/>
      <c r="B69" s="24" t="s">
        <v>104</v>
      </c>
      <c r="C69" s="25" t="s">
        <v>105</v>
      </c>
      <c r="D69" s="26">
        <v>9441.2759999999998</v>
      </c>
      <c r="E69" s="26">
        <v>3250.2759999999998</v>
      </c>
      <c r="F69" s="26">
        <v>119</v>
      </c>
      <c r="G69" s="26">
        <f t="shared" si="53"/>
        <v>-3131.2759999999998</v>
      </c>
      <c r="H69" s="26">
        <f t="shared" si="4"/>
        <v>3.6612275388305484</v>
      </c>
      <c r="I69" s="26">
        <v>100.09</v>
      </c>
      <c r="J69" s="26">
        <v>100.09</v>
      </c>
      <c r="K69" s="42"/>
      <c r="L69" s="26"/>
      <c r="M69" s="26">
        <v>0</v>
      </c>
      <c r="N69" s="28">
        <f t="shared" si="54"/>
        <v>9541.366</v>
      </c>
      <c r="O69" s="28">
        <f t="shared" si="54"/>
        <v>3350.366</v>
      </c>
      <c r="P69" s="28">
        <f t="shared" si="34"/>
        <v>119</v>
      </c>
      <c r="Q69" s="28">
        <f t="shared" si="6"/>
        <v>-3231.366</v>
      </c>
      <c r="R69" s="75">
        <f t="shared" si="44"/>
        <v>3.5518507530222072</v>
      </c>
      <c r="S69" s="41"/>
    </row>
    <row r="70" spans="1:19" ht="26.25" x14ac:dyDescent="0.25">
      <c r="A70" s="29"/>
      <c r="B70" s="24" t="s">
        <v>106</v>
      </c>
      <c r="C70" s="25" t="s">
        <v>107</v>
      </c>
      <c r="D70" s="26">
        <v>0</v>
      </c>
      <c r="E70" s="26">
        <v>0</v>
      </c>
      <c r="F70" s="26"/>
      <c r="G70" s="26">
        <f t="shared" si="53"/>
        <v>0</v>
      </c>
      <c r="H70" s="26">
        <v>0</v>
      </c>
      <c r="I70" s="26"/>
      <c r="J70" s="26"/>
      <c r="K70" s="26"/>
      <c r="L70" s="26">
        <f t="shared" si="56"/>
        <v>0</v>
      </c>
      <c r="M70" s="26">
        <v>0</v>
      </c>
      <c r="N70" s="28">
        <f t="shared" si="54"/>
        <v>0</v>
      </c>
      <c r="O70" s="28">
        <f t="shared" si="54"/>
        <v>0</v>
      </c>
      <c r="P70" s="28">
        <f t="shared" si="34"/>
        <v>0</v>
      </c>
      <c r="Q70" s="28">
        <f t="shared" si="6"/>
        <v>0</v>
      </c>
      <c r="R70" s="75">
        <v>0</v>
      </c>
      <c r="S70" s="41"/>
    </row>
    <row r="71" spans="1:19" ht="39" x14ac:dyDescent="0.25">
      <c r="A71" s="29"/>
      <c r="B71" s="24" t="s">
        <v>108</v>
      </c>
      <c r="C71" s="25" t="s">
        <v>109</v>
      </c>
      <c r="D71" s="26">
        <v>0</v>
      </c>
      <c r="E71" s="26">
        <v>0</v>
      </c>
      <c r="F71" s="26"/>
      <c r="G71" s="26">
        <f t="shared" si="53"/>
        <v>0</v>
      </c>
      <c r="H71" s="26">
        <v>0</v>
      </c>
      <c r="I71" s="26"/>
      <c r="J71" s="26"/>
      <c r="K71" s="26"/>
      <c r="L71" s="26">
        <f t="shared" si="56"/>
        <v>0</v>
      </c>
      <c r="M71" s="26">
        <v>0</v>
      </c>
      <c r="N71" s="28">
        <f t="shared" si="54"/>
        <v>0</v>
      </c>
      <c r="O71" s="28">
        <f t="shared" si="54"/>
        <v>0</v>
      </c>
      <c r="P71" s="28">
        <f t="shared" si="34"/>
        <v>0</v>
      </c>
      <c r="Q71" s="28">
        <f t="shared" si="6"/>
        <v>0</v>
      </c>
      <c r="R71" s="75">
        <v>0</v>
      </c>
      <c r="S71" s="41"/>
    </row>
    <row r="72" spans="1:19" ht="26.25" x14ac:dyDescent="0.25">
      <c r="A72" s="29"/>
      <c r="B72" s="24" t="s">
        <v>110</v>
      </c>
      <c r="C72" s="25" t="s">
        <v>111</v>
      </c>
      <c r="D72" s="26">
        <v>0</v>
      </c>
      <c r="E72" s="26">
        <v>0</v>
      </c>
      <c r="F72" s="26"/>
      <c r="G72" s="26">
        <f t="shared" si="53"/>
        <v>0</v>
      </c>
      <c r="H72" s="26">
        <v>0</v>
      </c>
      <c r="I72" s="26"/>
      <c r="J72" s="26"/>
      <c r="K72" s="26"/>
      <c r="L72" s="26">
        <f t="shared" si="56"/>
        <v>0</v>
      </c>
      <c r="M72" s="26">
        <v>0</v>
      </c>
      <c r="N72" s="28">
        <f t="shared" si="54"/>
        <v>0</v>
      </c>
      <c r="O72" s="28">
        <f t="shared" si="54"/>
        <v>0</v>
      </c>
      <c r="P72" s="28">
        <f t="shared" si="34"/>
        <v>0</v>
      </c>
      <c r="Q72" s="28">
        <f t="shared" si="6"/>
        <v>0</v>
      </c>
      <c r="R72" s="75">
        <v>0</v>
      </c>
      <c r="S72" s="41"/>
    </row>
    <row r="73" spans="1:19" ht="30" customHeight="1" x14ac:dyDescent="0.25">
      <c r="A73" s="29"/>
      <c r="B73" s="24" t="s">
        <v>112</v>
      </c>
      <c r="C73" s="25" t="s">
        <v>113</v>
      </c>
      <c r="D73" s="26">
        <v>39.877000000000002</v>
      </c>
      <c r="E73" s="26">
        <v>39.877000000000002</v>
      </c>
      <c r="F73" s="26"/>
      <c r="G73" s="26">
        <f t="shared" si="53"/>
        <v>-39.877000000000002</v>
      </c>
      <c r="H73" s="26">
        <v>0</v>
      </c>
      <c r="I73" s="26"/>
      <c r="J73" s="26"/>
      <c r="K73" s="26"/>
      <c r="L73" s="26">
        <f t="shared" si="56"/>
        <v>0</v>
      </c>
      <c r="M73" s="26">
        <v>0</v>
      </c>
      <c r="N73" s="28">
        <f t="shared" si="54"/>
        <v>39.877000000000002</v>
      </c>
      <c r="O73" s="28">
        <f t="shared" si="54"/>
        <v>39.877000000000002</v>
      </c>
      <c r="P73" s="28">
        <f t="shared" si="34"/>
        <v>0</v>
      </c>
      <c r="Q73" s="28">
        <f t="shared" si="6"/>
        <v>-39.877000000000002</v>
      </c>
      <c r="R73" s="75">
        <v>0</v>
      </c>
      <c r="S73" s="41"/>
    </row>
    <row r="74" spans="1:19" x14ac:dyDescent="0.25">
      <c r="A74" s="30">
        <v>9</v>
      </c>
      <c r="B74" s="39"/>
      <c r="C74" s="17" t="s">
        <v>114</v>
      </c>
      <c r="D74" s="33">
        <f>SUM(D75:D80)</f>
        <v>46111.880999999994</v>
      </c>
      <c r="E74" s="33">
        <f t="shared" ref="E74:F74" si="57">SUM(E75:E80)</f>
        <v>1899.9330000000002</v>
      </c>
      <c r="F74" s="33">
        <f t="shared" si="57"/>
        <v>0</v>
      </c>
      <c r="G74" s="33">
        <f>SUM(G75:G80)</f>
        <v>-1899.9330000000002</v>
      </c>
      <c r="H74" s="33">
        <f>SUM(F74/E74)*100</f>
        <v>0</v>
      </c>
      <c r="I74" s="33">
        <f t="shared" ref="I74:K74" si="58">SUM(I75:I80)</f>
        <v>215.4</v>
      </c>
      <c r="J74" s="33">
        <f t="shared" si="58"/>
        <v>53.8</v>
      </c>
      <c r="K74" s="33">
        <f t="shared" si="58"/>
        <v>0</v>
      </c>
      <c r="L74" s="33">
        <f>SUM(L75:L80)</f>
        <v>0</v>
      </c>
      <c r="M74" s="26">
        <v>0</v>
      </c>
      <c r="N74" s="33">
        <f t="shared" ref="N74:P74" si="59">SUM(N75:N80)</f>
        <v>46327.280999999995</v>
      </c>
      <c r="O74" s="33">
        <f t="shared" si="59"/>
        <v>1953.7330000000002</v>
      </c>
      <c r="P74" s="33">
        <f t="shared" si="59"/>
        <v>0</v>
      </c>
      <c r="Q74" s="34">
        <f>SUM(Q75+Q76+Q78+Q79+Q80+Q81)</f>
        <v>-1953.7330000000002</v>
      </c>
      <c r="R74" s="74">
        <f t="shared" si="44"/>
        <v>0</v>
      </c>
      <c r="S74" s="36"/>
    </row>
    <row r="75" spans="1:19" ht="39" x14ac:dyDescent="0.25">
      <c r="A75" s="29"/>
      <c r="B75" s="24" t="s">
        <v>115</v>
      </c>
      <c r="C75" s="25" t="s">
        <v>116</v>
      </c>
      <c r="D75" s="26">
        <v>3.38</v>
      </c>
      <c r="E75" s="26">
        <v>3.38</v>
      </c>
      <c r="F75" s="26"/>
      <c r="G75" s="26">
        <f t="shared" ref="G75:G81" si="60">F75-E75</f>
        <v>-3.38</v>
      </c>
      <c r="H75" s="26"/>
      <c r="I75" s="26"/>
      <c r="J75" s="26"/>
      <c r="K75" s="26"/>
      <c r="L75" s="26"/>
      <c r="M75" s="26">
        <v>0</v>
      </c>
      <c r="N75" s="28">
        <f t="shared" si="54"/>
        <v>3.38</v>
      </c>
      <c r="O75" s="28">
        <f t="shared" si="54"/>
        <v>3.38</v>
      </c>
      <c r="P75" s="28">
        <f t="shared" si="34"/>
        <v>0</v>
      </c>
      <c r="Q75" s="28">
        <f t="shared" si="6"/>
        <v>-3.38</v>
      </c>
      <c r="R75" s="75">
        <v>0</v>
      </c>
    </row>
    <row r="76" spans="1:19" ht="26.25" x14ac:dyDescent="0.25">
      <c r="A76" s="23"/>
      <c r="B76" s="24">
        <v>8240</v>
      </c>
      <c r="C76" s="25" t="s">
        <v>117</v>
      </c>
      <c r="D76" s="26"/>
      <c r="E76" s="26"/>
      <c r="F76" s="26"/>
      <c r="G76" s="26">
        <f t="shared" si="60"/>
        <v>0</v>
      </c>
      <c r="H76" s="26"/>
      <c r="I76" s="26"/>
      <c r="J76" s="26"/>
      <c r="K76" s="26"/>
      <c r="L76" s="26">
        <f t="shared" ref="L76" si="61">K76-J76</f>
        <v>0</v>
      </c>
      <c r="M76" s="26">
        <v>0</v>
      </c>
      <c r="N76" s="28">
        <f t="shared" si="54"/>
        <v>0</v>
      </c>
      <c r="O76" s="28">
        <f t="shared" si="54"/>
        <v>0</v>
      </c>
      <c r="P76" s="28">
        <f t="shared" si="34"/>
        <v>0</v>
      </c>
      <c r="Q76" s="28">
        <f t="shared" si="6"/>
        <v>0</v>
      </c>
      <c r="R76" s="75">
        <v>0</v>
      </c>
    </row>
    <row r="77" spans="1:19" hidden="1" x14ac:dyDescent="0.25">
      <c r="A77" s="23"/>
      <c r="B77" s="24">
        <v>8310</v>
      </c>
      <c r="C77" s="25" t="s">
        <v>147</v>
      </c>
      <c r="D77" s="26"/>
      <c r="E77" s="26"/>
      <c r="F77" s="26"/>
      <c r="G77" s="26">
        <f t="shared" si="60"/>
        <v>0</v>
      </c>
      <c r="H77" s="26" t="e">
        <f t="shared" si="4"/>
        <v>#DIV/0!</v>
      </c>
      <c r="I77" s="26"/>
      <c r="J77" s="26"/>
      <c r="K77" s="26"/>
      <c r="L77" s="26"/>
      <c r="M77" s="26"/>
      <c r="N77" s="28">
        <f t="shared" si="54"/>
        <v>0</v>
      </c>
      <c r="O77" s="28">
        <f t="shared" si="54"/>
        <v>0</v>
      </c>
      <c r="P77" s="28">
        <f t="shared" si="34"/>
        <v>0</v>
      </c>
      <c r="Q77" s="28">
        <f t="shared" si="6"/>
        <v>0</v>
      </c>
      <c r="R77" s="75" t="e">
        <f t="shared" si="44"/>
        <v>#DIV/0!</v>
      </c>
    </row>
    <row r="78" spans="1:19" ht="26.25" x14ac:dyDescent="0.25">
      <c r="A78" s="23"/>
      <c r="B78" s="24" t="s">
        <v>118</v>
      </c>
      <c r="C78" s="25" t="s">
        <v>119</v>
      </c>
      <c r="D78" s="26">
        <v>0</v>
      </c>
      <c r="E78" s="26">
        <v>0</v>
      </c>
      <c r="F78" s="26"/>
      <c r="G78" s="26">
        <f t="shared" si="60"/>
        <v>0</v>
      </c>
      <c r="H78" s="26"/>
      <c r="I78" s="26">
        <v>215.4</v>
      </c>
      <c r="J78" s="26">
        <v>53.8</v>
      </c>
      <c r="K78" s="26"/>
      <c r="L78" s="26"/>
      <c r="M78" s="26">
        <v>0</v>
      </c>
      <c r="N78" s="28">
        <f t="shared" si="54"/>
        <v>215.4</v>
      </c>
      <c r="O78" s="28">
        <f t="shared" si="54"/>
        <v>53.8</v>
      </c>
      <c r="P78" s="28">
        <f t="shared" si="34"/>
        <v>0</v>
      </c>
      <c r="Q78" s="28">
        <f t="shared" si="6"/>
        <v>-53.8</v>
      </c>
      <c r="R78" s="75">
        <v>0</v>
      </c>
    </row>
    <row r="79" spans="1:19" ht="17.25" hidden="1" customHeight="1" x14ac:dyDescent="0.25">
      <c r="A79" s="23"/>
      <c r="B79" s="24" t="s">
        <v>120</v>
      </c>
      <c r="C79" s="25" t="s">
        <v>121</v>
      </c>
      <c r="D79" s="26"/>
      <c r="E79" s="26"/>
      <c r="F79" s="26"/>
      <c r="G79" s="26">
        <f t="shared" si="60"/>
        <v>0</v>
      </c>
      <c r="H79" s="26" t="e">
        <f t="shared" si="4"/>
        <v>#DIV/0!</v>
      </c>
      <c r="I79" s="26"/>
      <c r="J79" s="26"/>
      <c r="K79" s="26"/>
      <c r="L79" s="26"/>
      <c r="M79" s="26">
        <v>0</v>
      </c>
      <c r="N79" s="28">
        <f t="shared" si="54"/>
        <v>0</v>
      </c>
      <c r="O79" s="28">
        <f t="shared" si="54"/>
        <v>0</v>
      </c>
      <c r="P79" s="28">
        <f t="shared" si="34"/>
        <v>0</v>
      </c>
      <c r="Q79" s="28">
        <f t="shared" si="6"/>
        <v>0</v>
      </c>
      <c r="R79" s="75" t="e">
        <f t="shared" si="44"/>
        <v>#DIV/0!</v>
      </c>
    </row>
    <row r="80" spans="1:19" ht="18" customHeight="1" x14ac:dyDescent="0.25">
      <c r="A80" s="23"/>
      <c r="B80" s="24" t="s">
        <v>122</v>
      </c>
      <c r="C80" s="25" t="s">
        <v>123</v>
      </c>
      <c r="D80" s="26">
        <v>46108.500999999997</v>
      </c>
      <c r="E80" s="26">
        <v>1896.5530000000001</v>
      </c>
      <c r="F80" s="26"/>
      <c r="G80" s="26">
        <f t="shared" si="60"/>
        <v>-1896.5530000000001</v>
      </c>
      <c r="H80" s="26">
        <f t="shared" si="4"/>
        <v>0</v>
      </c>
      <c r="I80" s="26"/>
      <c r="J80" s="26"/>
      <c r="K80" s="26"/>
      <c r="L80" s="26"/>
      <c r="M80" s="26">
        <v>0</v>
      </c>
      <c r="N80" s="28">
        <f t="shared" si="54"/>
        <v>46108.500999999997</v>
      </c>
      <c r="O80" s="28">
        <f t="shared" si="54"/>
        <v>1896.5530000000001</v>
      </c>
      <c r="P80" s="28">
        <f t="shared" si="34"/>
        <v>0</v>
      </c>
      <c r="Q80" s="28">
        <f t="shared" si="6"/>
        <v>-1896.5530000000001</v>
      </c>
      <c r="R80" s="75">
        <f t="shared" si="44"/>
        <v>0</v>
      </c>
    </row>
    <row r="81" spans="1:19" ht="27" hidden="1" customHeight="1" x14ac:dyDescent="0.25">
      <c r="A81" s="23"/>
      <c r="B81" s="24">
        <v>8775</v>
      </c>
      <c r="C81" s="25" t="s">
        <v>124</v>
      </c>
      <c r="D81" s="26"/>
      <c r="E81" s="26"/>
      <c r="F81" s="26"/>
      <c r="G81" s="26">
        <f t="shared" si="60"/>
        <v>0</v>
      </c>
      <c r="H81" s="26"/>
      <c r="I81" s="26"/>
      <c r="J81" s="26"/>
      <c r="K81" s="26"/>
      <c r="L81" s="26"/>
      <c r="M81" s="26">
        <v>0</v>
      </c>
      <c r="N81" s="28">
        <f t="shared" si="54"/>
        <v>0</v>
      </c>
      <c r="O81" s="28">
        <f t="shared" si="54"/>
        <v>0</v>
      </c>
      <c r="P81" s="28">
        <f>F81+K81</f>
        <v>0</v>
      </c>
      <c r="Q81" s="28">
        <f>P81-O81</f>
        <v>0</v>
      </c>
      <c r="R81" s="75" t="e">
        <f t="shared" si="44"/>
        <v>#DIV/0!</v>
      </c>
    </row>
    <row r="82" spans="1:19" ht="18.75" hidden="1" customHeight="1" x14ac:dyDescent="0.25">
      <c r="A82" s="37">
        <v>10</v>
      </c>
      <c r="B82" s="43" t="s">
        <v>125</v>
      </c>
      <c r="C82" s="44" t="s">
        <v>126</v>
      </c>
      <c r="D82" s="33"/>
      <c r="E82" s="33"/>
      <c r="F82" s="33"/>
      <c r="G82" s="33">
        <f>F82-E82</f>
        <v>0</v>
      </c>
      <c r="H82" s="33" t="e">
        <f t="shared" si="4"/>
        <v>#DIV/0!</v>
      </c>
      <c r="I82" s="33"/>
      <c r="J82" s="33"/>
      <c r="K82" s="33"/>
      <c r="L82" s="33">
        <f t="shared" ref="L82:L84" si="62">K82-J82</f>
        <v>0</v>
      </c>
      <c r="M82" s="33">
        <v>0</v>
      </c>
      <c r="N82" s="28">
        <f t="shared" si="54"/>
        <v>0</v>
      </c>
      <c r="O82" s="28">
        <f t="shared" si="54"/>
        <v>0</v>
      </c>
      <c r="P82" s="35">
        <f t="shared" si="34"/>
        <v>0</v>
      </c>
      <c r="Q82" s="35">
        <f>P82-O82</f>
        <v>0</v>
      </c>
      <c r="R82" s="74" t="e">
        <f t="shared" si="44"/>
        <v>#DIV/0!</v>
      </c>
      <c r="S82" s="36"/>
    </row>
    <row r="83" spans="1:19" ht="26.25" hidden="1" customHeight="1" x14ac:dyDescent="0.25">
      <c r="A83" s="37">
        <v>11</v>
      </c>
      <c r="B83" s="43">
        <v>9770</v>
      </c>
      <c r="C83" s="44" t="s">
        <v>127</v>
      </c>
      <c r="D83" s="33"/>
      <c r="E83" s="33"/>
      <c r="F83" s="33"/>
      <c r="G83" s="33">
        <f>F83-E83</f>
        <v>0</v>
      </c>
      <c r="H83" s="33" t="e">
        <f t="shared" si="4"/>
        <v>#DIV/0!</v>
      </c>
      <c r="I83" s="33"/>
      <c r="J83" s="33"/>
      <c r="K83" s="33"/>
      <c r="L83" s="33"/>
      <c r="M83" s="33"/>
      <c r="N83" s="28">
        <f t="shared" si="54"/>
        <v>0</v>
      </c>
      <c r="O83" s="28">
        <f t="shared" si="54"/>
        <v>0</v>
      </c>
      <c r="P83" s="28">
        <f>F83+K83</f>
        <v>0</v>
      </c>
      <c r="Q83" s="28">
        <f>P83-O83</f>
        <v>0</v>
      </c>
      <c r="R83" s="75" t="e">
        <f t="shared" ref="R83" si="63">SUM(P83/O83)*100</f>
        <v>#DIV/0!</v>
      </c>
      <c r="S83" s="36"/>
    </row>
    <row r="84" spans="1:19" ht="51.75" hidden="1" x14ac:dyDescent="0.25">
      <c r="A84" s="37">
        <v>12</v>
      </c>
      <c r="B84" s="43">
        <v>9800</v>
      </c>
      <c r="C84" s="44" t="s">
        <v>128</v>
      </c>
      <c r="D84" s="33"/>
      <c r="E84" s="33"/>
      <c r="F84" s="33"/>
      <c r="G84" s="33">
        <f>F84-E84</f>
        <v>0</v>
      </c>
      <c r="H84" s="33" t="e">
        <f t="shared" si="4"/>
        <v>#DIV/0!</v>
      </c>
      <c r="I84" s="33"/>
      <c r="J84" s="33"/>
      <c r="K84" s="33"/>
      <c r="L84" s="33">
        <f t="shared" si="62"/>
        <v>0</v>
      </c>
      <c r="M84" s="33">
        <v>0</v>
      </c>
      <c r="N84" s="28">
        <f t="shared" si="54"/>
        <v>0</v>
      </c>
      <c r="O84" s="28">
        <f t="shared" si="54"/>
        <v>0</v>
      </c>
      <c r="P84" s="35">
        <f t="shared" si="34"/>
        <v>0</v>
      </c>
      <c r="Q84" s="35">
        <f>P84-O84</f>
        <v>0</v>
      </c>
      <c r="R84" s="74" t="e">
        <f t="shared" si="44"/>
        <v>#DIV/0!</v>
      </c>
      <c r="S84" s="36"/>
    </row>
    <row r="85" spans="1:19" x14ac:dyDescent="0.25">
      <c r="A85" s="37"/>
      <c r="B85" s="43">
        <v>9110</v>
      </c>
      <c r="C85" s="44" t="s">
        <v>126</v>
      </c>
      <c r="D85" s="33">
        <v>136743.20000000001</v>
      </c>
      <c r="E85" s="33">
        <v>22790.6</v>
      </c>
      <c r="F85" s="33">
        <v>22790.6</v>
      </c>
      <c r="G85" s="33"/>
      <c r="H85" s="33"/>
      <c r="I85" s="33"/>
      <c r="J85" s="33"/>
      <c r="K85" s="33"/>
      <c r="L85" s="33"/>
      <c r="M85" s="33"/>
      <c r="N85" s="28">
        <f t="shared" si="54"/>
        <v>136743.20000000001</v>
      </c>
      <c r="O85" s="28">
        <f t="shared" si="54"/>
        <v>22790.6</v>
      </c>
      <c r="P85" s="28">
        <f t="shared" si="34"/>
        <v>22790.6</v>
      </c>
      <c r="Q85" s="28">
        <f t="shared" ref="Q85:Q86" si="64">P85-O85</f>
        <v>0</v>
      </c>
      <c r="R85" s="75">
        <v>0</v>
      </c>
      <c r="S85" s="36"/>
    </row>
    <row r="86" spans="1:19" ht="51.75" x14ac:dyDescent="0.25">
      <c r="A86" s="37"/>
      <c r="B86" s="43">
        <v>9800</v>
      </c>
      <c r="C86" s="44" t="s">
        <v>128</v>
      </c>
      <c r="D86" s="33">
        <v>2000</v>
      </c>
      <c r="E86" s="33">
        <v>2000</v>
      </c>
      <c r="F86" s="33">
        <v>2000</v>
      </c>
      <c r="G86" s="33"/>
      <c r="H86" s="33"/>
      <c r="I86" s="33">
        <v>500</v>
      </c>
      <c r="J86" s="33">
        <v>500</v>
      </c>
      <c r="K86" s="33"/>
      <c r="L86" s="33"/>
      <c r="M86" s="33"/>
      <c r="N86" s="28">
        <f t="shared" si="54"/>
        <v>2500</v>
      </c>
      <c r="O86" s="28">
        <f t="shared" si="54"/>
        <v>2500</v>
      </c>
      <c r="P86" s="28">
        <f t="shared" si="34"/>
        <v>2000</v>
      </c>
      <c r="Q86" s="28">
        <f t="shared" si="64"/>
        <v>-500</v>
      </c>
      <c r="R86" s="75">
        <v>0</v>
      </c>
      <c r="S86" s="36"/>
    </row>
    <row r="87" spans="1:19" x14ac:dyDescent="0.25">
      <c r="A87" s="77"/>
      <c r="B87" s="43" t="s">
        <v>129</v>
      </c>
      <c r="C87" s="78" t="s">
        <v>130</v>
      </c>
      <c r="D87" s="33">
        <f>D8+D12+D30+D33+D49+D54+D57+D61+D74+D82+D83+D84+D85+D86</f>
        <v>710959.777</v>
      </c>
      <c r="E87" s="33">
        <f t="shared" ref="E87:Q87" si="65">E8+E12+E30+E33+E49+E54+E57+E61+E74+E82+E83+E84+E85+E86</f>
        <v>135232.38300000003</v>
      </c>
      <c r="F87" s="33">
        <f t="shared" si="65"/>
        <v>108473.90000000002</v>
      </c>
      <c r="G87" s="33">
        <f t="shared" si="65"/>
        <v>-26665.382999999998</v>
      </c>
      <c r="H87" s="33">
        <f t="shared" si="4"/>
        <v>80.212962009254838</v>
      </c>
      <c r="I87" s="33">
        <f t="shared" si="65"/>
        <v>46195.208000000006</v>
      </c>
      <c r="J87" s="33">
        <f t="shared" si="65"/>
        <v>15784.453000000001</v>
      </c>
      <c r="K87" s="33">
        <f t="shared" si="65"/>
        <v>5919.3000000000011</v>
      </c>
      <c r="L87" s="33">
        <f t="shared" si="65"/>
        <v>-80.322999999999993</v>
      </c>
      <c r="M87" s="22">
        <f t="shared" ref="M87" si="66">SUM(K87/J87)*100</f>
        <v>37.500824387135879</v>
      </c>
      <c r="N87" s="33">
        <f t="shared" si="65"/>
        <v>757154.98499999987</v>
      </c>
      <c r="O87" s="33">
        <f t="shared" si="65"/>
        <v>151016.83600000001</v>
      </c>
      <c r="P87" s="33">
        <f t="shared" si="65"/>
        <v>114393.20000000001</v>
      </c>
      <c r="Q87" s="33">
        <f t="shared" si="65"/>
        <v>-35118.635999999999</v>
      </c>
      <c r="R87" s="74">
        <f t="shared" si="44"/>
        <v>75.748640370137281</v>
      </c>
      <c r="S87" s="36"/>
    </row>
    <row r="88" spans="1:19" ht="15.75" x14ac:dyDescent="0.25">
      <c r="A88" s="45">
        <v>13</v>
      </c>
      <c r="B88" s="46"/>
      <c r="C88" s="47" t="s">
        <v>131</v>
      </c>
      <c r="D88" s="48"/>
      <c r="E88" s="48"/>
      <c r="F88" s="48"/>
      <c r="G88" s="48"/>
      <c r="H88" s="49"/>
      <c r="I88" s="48"/>
      <c r="J88" s="48"/>
      <c r="K88" s="48"/>
      <c r="L88" s="48"/>
      <c r="M88" s="50"/>
      <c r="N88" s="48"/>
      <c r="O88" s="48"/>
      <c r="P88" s="48"/>
      <c r="Q88" s="48"/>
      <c r="R88" s="50"/>
      <c r="S88" s="1"/>
    </row>
    <row r="89" spans="1:19" x14ac:dyDescent="0.25">
      <c r="A89" s="51"/>
      <c r="B89" s="17" t="s">
        <v>132</v>
      </c>
      <c r="C89" s="52" t="s">
        <v>114</v>
      </c>
      <c r="D89" s="35">
        <f>SUM(D90)</f>
        <v>0</v>
      </c>
      <c r="E89" s="35">
        <f>SUM(E90)</f>
        <v>0</v>
      </c>
      <c r="F89" s="35">
        <f>SUM(F90)</f>
        <v>0</v>
      </c>
      <c r="G89" s="35">
        <f>SUM(G90)</f>
        <v>0</v>
      </c>
      <c r="H89" s="22">
        <v>0</v>
      </c>
      <c r="I89" s="35">
        <f t="shared" ref="I89:P89" si="67">SUM(I90)</f>
        <v>0</v>
      </c>
      <c r="J89" s="35">
        <f t="shared" si="67"/>
        <v>0</v>
      </c>
      <c r="K89" s="35">
        <f t="shared" si="67"/>
        <v>-87.5</v>
      </c>
      <c r="L89" s="35">
        <f t="shared" si="67"/>
        <v>-87.5</v>
      </c>
      <c r="M89" s="22">
        <v>0</v>
      </c>
      <c r="N89" s="35">
        <f t="shared" si="67"/>
        <v>0</v>
      </c>
      <c r="O89" s="35">
        <f t="shared" si="67"/>
        <v>0</v>
      </c>
      <c r="P89" s="35">
        <f t="shared" si="67"/>
        <v>-87.5</v>
      </c>
      <c r="Q89" s="35">
        <f>SUM(P89-O89)</f>
        <v>-87.5</v>
      </c>
      <c r="R89" s="75">
        <v>0</v>
      </c>
      <c r="S89" s="53"/>
    </row>
    <row r="90" spans="1:19" x14ac:dyDescent="0.25">
      <c r="A90" s="51"/>
      <c r="B90" s="10" t="s">
        <v>133</v>
      </c>
      <c r="C90" s="54" t="s">
        <v>134</v>
      </c>
      <c r="D90" s="28">
        <v>0</v>
      </c>
      <c r="E90" s="28">
        <v>0</v>
      </c>
      <c r="F90" s="28">
        <f>F93+F91</f>
        <v>0</v>
      </c>
      <c r="G90" s="28">
        <f>SUM(G93)</f>
        <v>0</v>
      </c>
      <c r="H90" s="22">
        <v>0</v>
      </c>
      <c r="I90" s="28">
        <v>0</v>
      </c>
      <c r="J90" s="28">
        <v>0</v>
      </c>
      <c r="K90" s="28">
        <f>K91+K93</f>
        <v>-87.5</v>
      </c>
      <c r="L90" s="28">
        <f>L93+L91</f>
        <v>-87.5</v>
      </c>
      <c r="M90" s="27">
        <v>0</v>
      </c>
      <c r="N90" s="28">
        <f>SUM(N93)</f>
        <v>0</v>
      </c>
      <c r="O90" s="28">
        <f>SUM(O93)</f>
        <v>0</v>
      </c>
      <c r="P90" s="28">
        <f>P91+P93</f>
        <v>-87.5</v>
      </c>
      <c r="Q90" s="28">
        <f>SUM(P90-O90)</f>
        <v>-87.5</v>
      </c>
      <c r="R90" s="75">
        <v>0</v>
      </c>
      <c r="S90" s="1"/>
    </row>
    <row r="91" spans="1:19" ht="64.5" x14ac:dyDescent="0.25">
      <c r="A91" s="51"/>
      <c r="B91" s="17">
        <v>8820</v>
      </c>
      <c r="C91" s="55" t="s">
        <v>135</v>
      </c>
      <c r="D91" s="35">
        <v>0</v>
      </c>
      <c r="E91" s="35">
        <v>0</v>
      </c>
      <c r="F91" s="35">
        <v>0</v>
      </c>
      <c r="G91" s="35">
        <v>0</v>
      </c>
      <c r="H91" s="22">
        <v>0</v>
      </c>
      <c r="I91" s="35"/>
      <c r="J91" s="35"/>
      <c r="K91" s="22">
        <f>K92</f>
        <v>0</v>
      </c>
      <c r="L91" s="22"/>
      <c r="M91" s="22">
        <v>0</v>
      </c>
      <c r="N91" s="35">
        <v>0</v>
      </c>
      <c r="O91" s="35">
        <v>0</v>
      </c>
      <c r="P91" s="28">
        <f t="shared" ref="P91" si="68">SUM(F91+K91)</f>
        <v>0</v>
      </c>
      <c r="Q91" s="35">
        <v>-2.4</v>
      </c>
      <c r="R91" s="75">
        <v>0</v>
      </c>
      <c r="S91" s="53"/>
    </row>
    <row r="92" spans="1:19" ht="63" customHeight="1" x14ac:dyDescent="0.25">
      <c r="A92" s="51"/>
      <c r="B92" s="10">
        <v>8822</v>
      </c>
      <c r="C92" s="56" t="s">
        <v>136</v>
      </c>
      <c r="D92" s="28">
        <v>0</v>
      </c>
      <c r="E92" s="28">
        <v>0</v>
      </c>
      <c r="F92" s="28">
        <v>0</v>
      </c>
      <c r="G92" s="28">
        <v>0</v>
      </c>
      <c r="H92" s="27">
        <v>0</v>
      </c>
      <c r="I92" s="28"/>
      <c r="J92" s="28"/>
      <c r="K92" s="28"/>
      <c r="L92" s="28">
        <f>K92-J92</f>
        <v>0</v>
      </c>
      <c r="M92" s="27">
        <v>0</v>
      </c>
      <c r="N92" s="28">
        <v>0</v>
      </c>
      <c r="O92" s="28">
        <v>0</v>
      </c>
      <c r="P92" s="28">
        <f>SUM(F92+K92)</f>
        <v>0</v>
      </c>
      <c r="Q92" s="28">
        <f>SUM(P92-O92)</f>
        <v>0</v>
      </c>
      <c r="R92" s="75">
        <v>0</v>
      </c>
      <c r="S92" s="1"/>
    </row>
    <row r="93" spans="1:19" ht="37.5" customHeight="1" x14ac:dyDescent="0.25">
      <c r="A93" s="51"/>
      <c r="B93" s="17" t="s">
        <v>137</v>
      </c>
      <c r="C93" s="55" t="s">
        <v>138</v>
      </c>
      <c r="D93" s="34">
        <f>SUM(D94:D95)</f>
        <v>0</v>
      </c>
      <c r="E93" s="34">
        <f>SUM(E94:E95)</f>
        <v>0</v>
      </c>
      <c r="F93" s="34">
        <f>F94</f>
        <v>0</v>
      </c>
      <c r="G93" s="35">
        <f>SUM(F93-E93)</f>
        <v>0</v>
      </c>
      <c r="H93" s="22">
        <v>0</v>
      </c>
      <c r="I93" s="35">
        <f>I94+I95</f>
        <v>0</v>
      </c>
      <c r="J93" s="35">
        <f>J94+J95</f>
        <v>0</v>
      </c>
      <c r="K93" s="35">
        <f>K94+K95</f>
        <v>-87.5</v>
      </c>
      <c r="L93" s="35">
        <f>L95+L94</f>
        <v>-87.5</v>
      </c>
      <c r="M93" s="22">
        <v>0</v>
      </c>
      <c r="N93" s="35">
        <f>N94+N95</f>
        <v>0</v>
      </c>
      <c r="O93" s="35">
        <f>O94+O95</f>
        <v>0</v>
      </c>
      <c r="P93" s="35">
        <f>P94+P95</f>
        <v>-87.5</v>
      </c>
      <c r="Q93" s="35">
        <f>P93-O93</f>
        <v>-87.5</v>
      </c>
      <c r="R93" s="75">
        <v>0</v>
      </c>
      <c r="S93" s="53"/>
    </row>
    <row r="94" spans="1:19" ht="49.5" customHeight="1" x14ac:dyDescent="0.25">
      <c r="A94" s="51"/>
      <c r="B94" s="10" t="s">
        <v>139</v>
      </c>
      <c r="C94" s="57" t="s">
        <v>140</v>
      </c>
      <c r="D94" s="58">
        <v>0</v>
      </c>
      <c r="E94" s="58">
        <v>0</v>
      </c>
      <c r="F94" s="28"/>
      <c r="G94" s="28">
        <f>SUM(F94-E94)</f>
        <v>0</v>
      </c>
      <c r="H94" s="27">
        <v>0</v>
      </c>
      <c r="I94" s="28">
        <v>1200</v>
      </c>
      <c r="J94" s="28">
        <v>0</v>
      </c>
      <c r="K94" s="28"/>
      <c r="L94" s="28">
        <f>SUM(K94-J94)</f>
        <v>0</v>
      </c>
      <c r="M94" s="27"/>
      <c r="N94" s="28">
        <f t="shared" ref="N94:P95" si="69">SUM(D94+I94)</f>
        <v>1200</v>
      </c>
      <c r="O94" s="28">
        <f t="shared" si="69"/>
        <v>0</v>
      </c>
      <c r="P94" s="28">
        <f t="shared" si="69"/>
        <v>0</v>
      </c>
      <c r="Q94" s="28">
        <f>SUM(P94-O94)</f>
        <v>0</v>
      </c>
      <c r="R94" s="75"/>
      <c r="S94" s="1"/>
    </row>
    <row r="95" spans="1:19" ht="52.5" thickBot="1" x14ac:dyDescent="0.3">
      <c r="A95" s="59"/>
      <c r="B95" s="60" t="s">
        <v>141</v>
      </c>
      <c r="C95" s="61" t="s">
        <v>142</v>
      </c>
      <c r="D95" s="62">
        <v>0</v>
      </c>
      <c r="E95" s="62">
        <v>0</v>
      </c>
      <c r="F95" s="62">
        <v>0</v>
      </c>
      <c r="G95" s="62">
        <f>SUM(F95-E95)</f>
        <v>0</v>
      </c>
      <c r="H95" s="63">
        <v>0</v>
      </c>
      <c r="I95" s="28">
        <v>-1200</v>
      </c>
      <c r="J95" s="28">
        <v>0</v>
      </c>
      <c r="K95" s="62">
        <v>-87.5</v>
      </c>
      <c r="L95" s="62">
        <f>SUM(K95-J95)</f>
        <v>-87.5</v>
      </c>
      <c r="M95" s="63">
        <v>0</v>
      </c>
      <c r="N95" s="28">
        <f t="shared" si="69"/>
        <v>-1200</v>
      </c>
      <c r="O95" s="62">
        <f t="shared" si="69"/>
        <v>0</v>
      </c>
      <c r="P95" s="62">
        <f t="shared" si="69"/>
        <v>-87.5</v>
      </c>
      <c r="Q95" s="62">
        <f>SUM(P95-O95)</f>
        <v>-87.5</v>
      </c>
      <c r="R95" s="75">
        <v>0</v>
      </c>
      <c r="S95" s="1"/>
    </row>
    <row r="96" spans="1:19" ht="15.75" thickBot="1" x14ac:dyDescent="0.3">
      <c r="A96" s="64"/>
      <c r="B96" s="65"/>
      <c r="C96" s="66" t="s">
        <v>130</v>
      </c>
      <c r="D96" s="67">
        <f>SUM(D94:D95)</f>
        <v>0</v>
      </c>
      <c r="E96" s="68">
        <f t="shared" ref="E96:O96" si="70">SUM(E94:E95)</f>
        <v>0</v>
      </c>
      <c r="F96" s="68">
        <f t="shared" si="70"/>
        <v>0</v>
      </c>
      <c r="G96" s="68">
        <f t="shared" si="70"/>
        <v>0</v>
      </c>
      <c r="H96" s="69">
        <v>0</v>
      </c>
      <c r="I96" s="68">
        <f t="shared" si="70"/>
        <v>0</v>
      </c>
      <c r="J96" s="68">
        <f t="shared" si="70"/>
        <v>0</v>
      </c>
      <c r="K96" s="68">
        <f>K91+K93</f>
        <v>-87.5</v>
      </c>
      <c r="L96" s="68">
        <f>L91+L93</f>
        <v>-87.5</v>
      </c>
      <c r="M96" s="69">
        <v>0</v>
      </c>
      <c r="N96" s="68">
        <f t="shared" si="70"/>
        <v>0</v>
      </c>
      <c r="O96" s="68">
        <f t="shared" si="70"/>
        <v>0</v>
      </c>
      <c r="P96" s="68">
        <f>P91+P93</f>
        <v>-87.5</v>
      </c>
      <c r="Q96" s="68">
        <f>Q91+Q93</f>
        <v>-89.9</v>
      </c>
      <c r="R96" s="75">
        <v>0</v>
      </c>
      <c r="S96" s="36"/>
    </row>
    <row r="97" spans="1:18" ht="15.75" thickBot="1" x14ac:dyDescent="0.3">
      <c r="A97" s="70"/>
      <c r="B97" s="79" t="s">
        <v>143</v>
      </c>
      <c r="C97" s="80"/>
      <c r="D97" s="68">
        <f>D87+D96</f>
        <v>710959.777</v>
      </c>
      <c r="E97" s="68">
        <f>E87+E96</f>
        <v>135232.38300000003</v>
      </c>
      <c r="F97" s="68">
        <f>F87+F96</f>
        <v>108473.90000000002</v>
      </c>
      <c r="G97" s="68">
        <f>G87+G96</f>
        <v>-26665.382999999998</v>
      </c>
      <c r="H97" s="69">
        <f>SUM(F97/E97)*100</f>
        <v>80.212962009254838</v>
      </c>
      <c r="I97" s="68">
        <f>I87+I96</f>
        <v>46195.208000000006</v>
      </c>
      <c r="J97" s="68">
        <f>J87+J96</f>
        <v>15784.453000000001</v>
      </c>
      <c r="K97" s="68">
        <f>K87+K96</f>
        <v>5831.8000000000011</v>
      </c>
      <c r="L97" s="68">
        <f>L87+L96</f>
        <v>-167.82299999999998</v>
      </c>
      <c r="M97" s="69">
        <f>SUM(K97/J97)*100</f>
        <v>36.946481452350618</v>
      </c>
      <c r="N97" s="68">
        <f>N87+N96</f>
        <v>757154.98499999987</v>
      </c>
      <c r="O97" s="68">
        <f>O87+O96</f>
        <v>151016.83600000001</v>
      </c>
      <c r="P97" s="68">
        <f>P87+P96</f>
        <v>114305.70000000001</v>
      </c>
      <c r="Q97" s="68">
        <f>Q87+Q96</f>
        <v>-35208.536</v>
      </c>
      <c r="R97" s="74">
        <f t="shared" si="44"/>
        <v>75.690699810450283</v>
      </c>
    </row>
    <row r="98" spans="1:18" x14ac:dyDescent="0.25">
      <c r="B98" s="2"/>
      <c r="D98" s="3"/>
      <c r="E98" s="3"/>
      <c r="I98" s="3"/>
      <c r="J98" s="3"/>
      <c r="K98" s="3"/>
      <c r="N98" s="1"/>
      <c r="O98" s="1"/>
      <c r="P98" s="1"/>
      <c r="Q98" s="1"/>
      <c r="R98" s="71"/>
    </row>
    <row r="99" spans="1:18" x14ac:dyDescent="0.25">
      <c r="B99" s="2"/>
      <c r="C99" t="s">
        <v>144</v>
      </c>
      <c r="D99" s="3"/>
      <c r="E99" s="3"/>
      <c r="G99" s="81" t="s">
        <v>145</v>
      </c>
      <c r="H99" s="81"/>
      <c r="I99" s="81"/>
      <c r="J99" s="3"/>
      <c r="K99" s="3"/>
      <c r="N99" s="1"/>
      <c r="O99" s="1"/>
      <c r="P99" s="1"/>
      <c r="Q99" s="1"/>
      <c r="R99" s="71"/>
    </row>
    <row r="100" spans="1:18" x14ac:dyDescent="0.25">
      <c r="B100" s="2"/>
      <c r="D100" s="3"/>
      <c r="E100" s="3"/>
      <c r="I100" s="3"/>
      <c r="J100" s="3"/>
      <c r="K100" s="3"/>
      <c r="N100" s="1"/>
      <c r="O100" s="1"/>
      <c r="P100" s="1"/>
      <c r="Q100" s="1"/>
      <c r="R100" s="71"/>
    </row>
    <row r="101" spans="1:18" x14ac:dyDescent="0.25">
      <c r="B101" s="2"/>
      <c r="D101" s="3"/>
      <c r="E101" s="3"/>
      <c r="I101" s="3"/>
      <c r="J101" s="3"/>
      <c r="K101" s="3"/>
      <c r="N101" s="1"/>
      <c r="O101" s="1"/>
      <c r="P101" s="1"/>
      <c r="Q101" s="1"/>
      <c r="R101" s="71"/>
    </row>
  </sheetData>
  <mergeCells count="24">
    <mergeCell ref="H4:H5"/>
    <mergeCell ref="I4:I5"/>
    <mergeCell ref="M4:M5"/>
    <mergeCell ref="N4:N5"/>
    <mergeCell ref="O4:O5"/>
    <mergeCell ref="J4:J5"/>
    <mergeCell ref="K4:K5"/>
    <mergeCell ref="L4:L5"/>
    <mergeCell ref="B97:C97"/>
    <mergeCell ref="G99:I99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</mergeCells>
  <pageMargins left="0.31496062992125984" right="0.31496062992125984" top="0.15748031496062992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Галина СИРГІ</cp:lastModifiedBy>
  <cp:lastPrinted>2025-03-07T08:06:03Z</cp:lastPrinted>
  <dcterms:created xsi:type="dcterms:W3CDTF">2023-06-12T14:12:30Z</dcterms:created>
  <dcterms:modified xsi:type="dcterms:W3CDTF">2025-03-07T08:06:28Z</dcterms:modified>
</cp:coreProperties>
</file>